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UGEJU\Downloads\Nouveau dossier (2)\"/>
    </mc:Choice>
  </mc:AlternateContent>
  <bookViews>
    <workbookView xWindow="0" yWindow="0" windowWidth="28800" windowHeight="12000" tabRatio="393"/>
  </bookViews>
  <sheets>
    <sheet name="Synthèse DGF 2021" sheetId="4" r:id="rId1"/>
    <sheet name="MAsses" sheetId="2" state="hidden" r:id="rId2"/>
  </sheets>
  <definedNames>
    <definedName name="_xlnm._FilterDatabase" localSheetId="0" hidden="1">'Synthèse DGF 2021'!$B$3:$H$105</definedName>
    <definedName name="Départements" localSheetId="0">#REF!</definedName>
    <definedName name="Départements">#REF!</definedName>
    <definedName name="_xlnm.Print_Titles" localSheetId="0">'Synthèse DGF 2021'!$1:$3</definedName>
    <definedName name="_xlnm.Print_Area" localSheetId="1">MAsses!$B$5:$E$61</definedName>
  </definedNames>
  <calcPr calcId="162913"/>
</workbook>
</file>

<file path=xl/calcChain.xml><?xml version="1.0" encoding="utf-8"?>
<calcChain xmlns="http://schemas.openxmlformats.org/spreadsheetml/2006/main">
  <c r="C9" i="2" l="1"/>
  <c r="C13" i="2"/>
  <c r="C14" i="2"/>
  <c r="D9" i="2" s="1"/>
  <c r="E9" i="2" s="1"/>
  <c r="D13" i="2"/>
  <c r="D16" i="2"/>
  <c r="E16" i="2" s="1"/>
  <c r="E49" i="2"/>
  <c r="E50" i="2"/>
  <c r="E43" i="2"/>
  <c r="E37" i="2"/>
  <c r="E38" i="2"/>
  <c r="E31" i="2"/>
  <c r="D44" i="2"/>
  <c r="D45" i="2" s="1"/>
  <c r="D32" i="2"/>
  <c r="E26" i="2"/>
  <c r="E25" i="2"/>
  <c r="E22" i="2"/>
  <c r="E21" i="2"/>
  <c r="E19" i="2"/>
  <c r="E12" i="2"/>
  <c r="E11" i="2"/>
  <c r="E10" i="2"/>
  <c r="E44" i="2"/>
  <c r="D51" i="2"/>
  <c r="D55" i="2" s="1"/>
  <c r="E55" i="2" s="1"/>
  <c r="D39" i="2"/>
  <c r="E39" i="2"/>
  <c r="D14" i="2"/>
  <c r="E51" i="2" l="1"/>
  <c r="C20" i="2"/>
  <c r="C27" i="2" s="1"/>
  <c r="D20" i="2"/>
  <c r="E14" i="2"/>
  <c r="G14" i="2"/>
  <c r="E32" i="2"/>
  <c r="D33" i="2"/>
  <c r="D48" i="2"/>
  <c r="E45" i="2"/>
  <c r="E33" i="2" l="1"/>
  <c r="D36" i="2"/>
  <c r="E48" i="2"/>
  <c r="D52" i="2"/>
  <c r="D27" i="2"/>
  <c r="E20" i="2"/>
  <c r="E36" i="2" l="1"/>
  <c r="D40" i="2"/>
  <c r="E40" i="2" s="1"/>
  <c r="E52" i="2"/>
  <c r="D54" i="2" l="1"/>
  <c r="E54" i="2"/>
  <c r="D56" i="2"/>
  <c r="E56" i="2" s="1"/>
</calcChain>
</file>

<file path=xl/sharedStrings.xml><?xml version="1.0" encoding="utf-8"?>
<sst xmlns="http://schemas.openxmlformats.org/spreadsheetml/2006/main" count="259" uniqueCount="252">
  <si>
    <t>Nom département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</si>
  <si>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</si>
  <si>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</si>
  <si>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</si>
  <si>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</si>
  <si>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</si>
  <si>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</si>
  <si>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</si>
  <si>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</si>
  <si>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</si>
  <si>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</si>
  <si>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</si>
  <si>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</si>
  <si>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</si>
  <si>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ARDECHE</t>
  </si>
  <si>
    <t>08</t>
  </si>
  <si>
    <t>ARDENNES</t>
  </si>
  <si>
    <t>09</t>
  </si>
  <si>
    <t>ARIEGE</t>
  </si>
  <si>
    <t>10</t>
  </si>
  <si>
    <t>AUBE</t>
  </si>
  <si>
    <t>11</t>
  </si>
  <si>
    <t>AUDE</t>
  </si>
  <si>
    <t>12</t>
  </si>
  <si>
    <t>AVEYRON</t>
  </si>
  <si>
    <t>13</t>
  </si>
  <si>
    <t>BOUCHES-DU-RHONE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</si>
  <si>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</si>
  <si>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</si>
  <si>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</si>
  <si>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</si>
  <si>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</si>
  <si>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</si>
  <si>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</si>
  <si>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</si>
  <si>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</si>
  <si>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</si>
  <si>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</si>
  <si>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CORREZE</t>
  </si>
  <si>
    <t>21</t>
  </si>
  <si>
    <t>COTE-D'OR</t>
  </si>
  <si>
    <t>22</t>
  </si>
  <si>
    <t>COTES-D'ARMOR</t>
  </si>
  <si>
    <t>23</t>
  </si>
  <si>
    <t>CREUSE</t>
  </si>
  <si>
    <t>24</t>
  </si>
  <si>
    <t>DORDOGNE</t>
  </si>
  <si>
    <t>25</t>
  </si>
  <si>
    <t>DOUBS</t>
  </si>
  <si>
    <t>26</t>
  </si>
  <si>
    <t>DROME</t>
  </si>
  <si>
    <t>27</t>
  </si>
  <si>
    <t>EURE</t>
  </si>
  <si>
    <t>28</t>
  </si>
  <si>
    <t>EURE-ET-LOIR</t>
  </si>
  <si>
    <t>29</t>
  </si>
  <si>
    <t>FINISTERE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</si>
  <si>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</si>
  <si>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</si>
  <si>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</si>
  <si>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</si>
  <si>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</si>
  <si>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</si>
  <si>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</si>
  <si>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</si>
  <si>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</si>
  <si>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HERAULT</t>
  </si>
  <si>
    <t>35</t>
  </si>
  <si>
    <t>ILLE-ET-VILAINE</t>
  </si>
  <si>
    <t>36</t>
  </si>
  <si>
    <t>INDRE</t>
  </si>
  <si>
    <t>37</t>
  </si>
  <si>
    <t>INDRE-ET-LOIRE</t>
  </si>
  <si>
    <t>38</t>
  </si>
  <si>
    <t>ISERE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</si>
  <si>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</si>
  <si>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</si>
  <si>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</si>
  <si>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</si>
  <si>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</si>
  <si>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</si>
  <si>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</si>
  <si>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</si>
  <si>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</si>
  <si>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</si>
  <si>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</si>
  <si>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</si>
  <si>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</si>
  <si>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</si>
  <si>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</si>
  <si>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</si>
  <si>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</si>
  <si>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</si>
  <si>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</si>
  <si>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LOZERE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</si>
  <si>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</si>
  <si>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</si>
  <si>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</si>
  <si>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</si>
  <si>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</si>
  <si>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</si>
  <si>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</si>
  <si>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</si>
  <si>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</si>
  <si>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</si>
  <si>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</si>
  <si>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</si>
  <si>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</si>
  <si>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</si>
  <si>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</si>
  <si>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</si>
  <si>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</si>
  <si>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</si>
  <si>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</si>
  <si>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NIEVRE</t>
  </si>
  <si>
    <t>59</t>
  </si>
  <si>
    <t>NORD</t>
  </si>
  <si>
    <t>60</t>
  </si>
  <si>
    <t>OISE</t>
  </si>
  <si>
    <t>61</t>
  </si>
  <si>
    <t>ORNE</t>
  </si>
  <si>
    <t>62</t>
  </si>
  <si>
    <t>PAS-DE-CALAIS</t>
  </si>
  <si>
    <t>RHONE</t>
  </si>
  <si>
    <t>63</t>
  </si>
  <si>
    <t>PUY-DE-DOME</t>
  </si>
  <si>
    <t>64</t>
  </si>
  <si>
    <t>PYRENEES-ATLANTIQUES</t>
  </si>
  <si>
    <t>65</t>
  </si>
  <si>
    <t>HAUTES-PYRENEES</t>
  </si>
  <si>
    <t>66</t>
  </si>
  <si>
    <t>PYRENEES-ORIENTALES</t>
  </si>
  <si>
    <t>69</t>
  </si>
  <si>
    <t>691</t>
  </si>
  <si>
    <t>METROPOLE LYON</t>
  </si>
  <si>
    <t>70</t>
  </si>
  <si>
    <t>HAUTE-SAONE</t>
  </si>
  <si>
    <t>71</t>
  </si>
  <si>
    <t>SAONE-ET-LOIRE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</si>
  <si>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</si>
  <si>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</si>
  <si>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</si>
  <si>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</si>
  <si>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</si>
  <si>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</si>
  <si>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</si>
  <si>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</si>
  <si>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</si>
  <si>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</si>
  <si>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</si>
  <si>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</si>
  <si>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</si>
  <si>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</si>
  <si>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</si>
  <si>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DEUX-SEVRES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</si>
  <si>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</si>
  <si>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</si>
  <si>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</si>
  <si>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</si>
  <si>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</si>
  <si>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</si>
  <si>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</si>
  <si>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</si>
  <si>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</si>
  <si>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</si>
  <si>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</si>
  <si>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VENDEE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</si>
  <si>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</si>
  <si>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</si>
  <si>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</si>
  <si>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</si>
  <si>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</si>
  <si>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</si>
  <si>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</si>
  <si>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</si>
  <si>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</si>
  <si>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</si>
  <si>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</si>
  <si>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</si>
  <si>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</si>
  <si>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</si>
  <si>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</si>
  <si>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SEINE-ST-DENIS</t>
  </si>
  <si>
    <t>94</t>
  </si>
  <si>
    <t>VAL-DE-MARNE</t>
  </si>
  <si>
    <t>95</t>
  </si>
  <si>
    <t>VAL-D'OISE</t>
  </si>
  <si>
    <t>971</t>
  </si>
  <si>
    <t>GUADELOUPE</t>
  </si>
  <si>
    <t>972</t>
  </si>
  <si>
    <t>MARTINIQUE</t>
  </si>
  <si>
    <t>973</t>
  </si>
  <si>
    <t>GUYANE</t>
  </si>
  <si>
    <t>974</t>
  </si>
  <si>
    <t>REUNION</t>
  </si>
  <si>
    <t>975</t>
  </si>
  <si>
    <t>ST PIERRE ET MIQUELON</t>
  </si>
  <si>
    <t>976</t>
  </si>
  <si>
    <t>MAYOTTE</t>
  </si>
  <si>
    <t>978</t>
  </si>
  <si>
    <t>SAINT-MARTIN</t>
  </si>
  <si>
    <t>Tableau des masses dotation de péréquation DGF 2015</t>
  </si>
  <si>
    <t>DGF 2014</t>
  </si>
  <si>
    <t>DGF 2015</t>
  </si>
  <si>
    <t>diff</t>
  </si>
  <si>
    <t>DGF initiale</t>
  </si>
  <si>
    <t xml:space="preserve">Rectif </t>
  </si>
  <si>
    <t>Recentralisation sanitaire</t>
  </si>
  <si>
    <t>évolution péréquation financée par VA</t>
  </si>
  <si>
    <t>CRFP (hors part Paris imputée sur DF commune)</t>
  </si>
  <si>
    <t>DGF mise en répartition</t>
  </si>
  <si>
    <t>Dotation de compensation notifiée</t>
  </si>
  <si>
    <t>Dotation forfaitaire notifiée</t>
  </si>
  <si>
    <t>Dotations de péréquation des dpts</t>
  </si>
  <si>
    <t>dont progression de masse de la DPD</t>
  </si>
  <si>
    <t>Répartition de la progression de la DPD</t>
  </si>
  <si>
    <t>DFM</t>
  </si>
  <si>
    <t>DPU</t>
  </si>
  <si>
    <t>Ratio population OM</t>
  </si>
  <si>
    <t>Péréquation OM (avant Garanties)</t>
  </si>
  <si>
    <t xml:space="preserve">augmentation 2014 masse DFM </t>
  </si>
  <si>
    <t>DFM 2015 brute (avt transferts)</t>
  </si>
  <si>
    <t>transferts de masse "entrants"</t>
  </si>
  <si>
    <t>transferts de masse "sortants"</t>
  </si>
  <si>
    <t>DFM après transferts de masse</t>
  </si>
  <si>
    <t>Quote-part DFM OM spontanée</t>
  </si>
  <si>
    <t>Garanties non baisse OM</t>
  </si>
  <si>
    <t>QP OM nette</t>
  </si>
  <si>
    <t>DFM pour métropole</t>
  </si>
  <si>
    <t>DPU 2014 brute (avant transferts)</t>
  </si>
  <si>
    <t>augmentation 2014 de la masse DPU</t>
  </si>
  <si>
    <t>DPU 2015 brute (avant transferts)</t>
  </si>
  <si>
    <t>DPU après transferts de masse</t>
  </si>
  <si>
    <t>Quote-part DPU OM spontanée</t>
  </si>
  <si>
    <t xml:space="preserve">Garanties OM </t>
  </si>
  <si>
    <t xml:space="preserve">DPU pour métropole </t>
  </si>
  <si>
    <t xml:space="preserve">Péréquation métropole </t>
  </si>
  <si>
    <t>Péréquation OM</t>
  </si>
  <si>
    <t>DPD totale</t>
  </si>
  <si>
    <t>CRFP totale</t>
  </si>
  <si>
    <t>CRFP hors part Paris imputée du la DF commune</t>
  </si>
  <si>
    <t>DFM n-1</t>
  </si>
  <si>
    <t>CORSE</t>
  </si>
  <si>
    <t>n°</t>
  </si>
  <si>
    <t>20A</t>
  </si>
  <si>
    <t>67A</t>
  </si>
  <si>
    <t>Dotation forfaitaire 2021</t>
  </si>
  <si>
    <t>Dotation de compensation 2021</t>
  </si>
  <si>
    <t>DGF totale 2021</t>
  </si>
  <si>
    <t>Collectivité européenne d'Alsace (CEA)</t>
  </si>
  <si>
    <t>DFM 2021</t>
  </si>
  <si>
    <t>DPU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</si>
</sst>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€_-;\-* #,##0.00\ _€_-;_-* &quot;-&quot;??\ _€_-;_-@_-"/>
    <numFmt numFmtId="165" formatCode="#,##0.000"/>
    <numFmt numFmtId="166" formatCode="0.00000000%"/>
    <numFmt numFmtId="167" formatCode="0.0000000000%"/>
    <numFmt numFmtId="168" formatCode="0.0000000%"/>
    <numFmt numFmtId="169" formatCode="_-* #,##0\ _€_-;\-* #,##0\ _€_-;_-* &quot;-&quot;??\ _€_-;_-@_-"/>
    <numFmt numFmtId="170" formatCode="_-* #,##0.00\ _F_-;\-* #,##0.00\ _F_-;_-* &quot;-&quot;??\ _F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rgb="FF5DD5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7AFED5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206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D6209"/>
        <bgColor indexed="22"/>
      </patternFill>
    </fill>
    <fill>
      <patternFill patternType="solid">
        <fgColor rgb="FF5CA315"/>
        <bgColor indexed="64"/>
      </patternFill>
    </fill>
    <fill>
      <patternFill patternType="solid">
        <fgColor rgb="FF00518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8" fillId="0" borderId="1" applyNumberFormat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3" fontId="0" fillId="0" borderId="1" xfId="0" applyNumberFormat="1" applyBorder="1"/>
    <xf numFmtId="3" fontId="3" fillId="0" borderId="1" xfId="0" applyNumberFormat="1" applyFont="1" applyBorder="1"/>
    <xf numFmtId="0" fontId="1" fillId="3" borderId="1" xfId="0" applyFont="1" applyFill="1" applyBorder="1"/>
    <xf numFmtId="3" fontId="1" fillId="4" borderId="1" xfId="0" applyNumberFormat="1" applyFont="1" applyFill="1" applyBorder="1"/>
    <xf numFmtId="3" fontId="4" fillId="5" borderId="1" xfId="0" applyNumberFormat="1" applyFont="1" applyFill="1" applyBorder="1"/>
    <xf numFmtId="3" fontId="0" fillId="6" borderId="1" xfId="0" applyNumberFormat="1" applyFill="1" applyBorder="1"/>
    <xf numFmtId="3" fontId="4" fillId="7" borderId="1" xfId="0" applyNumberFormat="1" applyFont="1" applyFill="1" applyBorder="1"/>
    <xf numFmtId="0" fontId="3" fillId="3" borderId="1" xfId="0" applyFont="1" applyFill="1" applyBorder="1"/>
    <xf numFmtId="0" fontId="1" fillId="3" borderId="1" xfId="0" applyFont="1" applyFill="1" applyBorder="1" applyAlignment="1">
      <alignment horizontal="right"/>
    </xf>
    <xf numFmtId="9" fontId="0" fillId="0" borderId="1" xfId="0" applyNumberFormat="1" applyBorder="1"/>
    <xf numFmtId="4" fontId="3" fillId="0" borderId="1" xfId="0" applyNumberFormat="1" applyFont="1" applyBorder="1"/>
    <xf numFmtId="165" fontId="3" fillId="0" borderId="1" xfId="0" applyNumberFormat="1" applyFont="1" applyBorder="1"/>
    <xf numFmtId="0" fontId="0" fillId="3" borderId="1" xfId="0" applyFill="1" applyBorder="1"/>
    <xf numFmtId="166" fontId="0" fillId="0" borderId="1" xfId="0" applyNumberFormat="1" applyBorder="1"/>
    <xf numFmtId="167" fontId="0" fillId="8" borderId="1" xfId="0" applyNumberFormat="1" applyFill="1" applyBorder="1"/>
    <xf numFmtId="4" fontId="0" fillId="5" borderId="1" xfId="0" applyNumberFormat="1" applyFill="1" applyBorder="1"/>
    <xf numFmtId="4" fontId="0" fillId="5" borderId="2" xfId="0" applyNumberFormat="1" applyFill="1" applyBorder="1"/>
    <xf numFmtId="3" fontId="3" fillId="0" borderId="2" xfId="0" applyNumberFormat="1" applyFont="1" applyBorder="1"/>
    <xf numFmtId="0" fontId="1" fillId="0" borderId="3" xfId="0" applyFont="1" applyFill="1" applyBorder="1" applyAlignment="1">
      <alignment horizontal="right"/>
    </xf>
    <xf numFmtId="168" fontId="0" fillId="0" borderId="4" xfId="0" applyNumberFormat="1" applyFill="1" applyBorder="1"/>
    <xf numFmtId="4" fontId="0" fillId="0" borderId="4" xfId="0" applyNumberFormat="1" applyFill="1" applyBorder="1"/>
    <xf numFmtId="3" fontId="3" fillId="0" borderId="2" xfId="0" applyNumberFormat="1" applyFont="1" applyFill="1" applyBorder="1"/>
    <xf numFmtId="0" fontId="1" fillId="9" borderId="1" xfId="0" applyFont="1" applyFill="1" applyBorder="1"/>
    <xf numFmtId="3" fontId="1" fillId="0" borderId="3" xfId="0" applyNumberFormat="1" applyFont="1" applyBorder="1" applyAlignment="1">
      <alignment vertical="center"/>
    </xf>
    <xf numFmtId="3" fontId="0" fillId="8" borderId="3" xfId="0" applyNumberFormat="1" applyFill="1" applyBorder="1" applyAlignment="1"/>
    <xf numFmtId="0" fontId="4" fillId="9" borderId="1" xfId="0" applyFont="1" applyFill="1" applyBorder="1" applyAlignment="1">
      <alignment wrapText="1"/>
    </xf>
    <xf numFmtId="3" fontId="4" fillId="0" borderId="3" xfId="0" applyNumberFormat="1" applyFont="1" applyBorder="1" applyAlignment="1">
      <alignment vertical="center"/>
    </xf>
    <xf numFmtId="0" fontId="1" fillId="9" borderId="1" xfId="0" applyFont="1" applyFill="1" applyBorder="1" applyAlignment="1">
      <alignment horizontal="right" wrapText="1"/>
    </xf>
    <xf numFmtId="3" fontId="0" fillId="8" borderId="3" xfId="0" applyNumberFormat="1" applyFill="1" applyBorder="1" applyAlignment="1">
      <alignment vertical="center"/>
    </xf>
    <xf numFmtId="0" fontId="4" fillId="9" borderId="1" xfId="0" applyFont="1" applyFill="1" applyBorder="1" applyAlignment="1">
      <alignment horizontal="left"/>
    </xf>
    <xf numFmtId="3" fontId="4" fillId="0" borderId="3" xfId="0" applyNumberFormat="1" applyFont="1" applyBorder="1" applyAlignment="1"/>
    <xf numFmtId="0" fontId="1" fillId="9" borderId="1" xfId="0" applyFont="1" applyFill="1" applyBorder="1" applyAlignment="1">
      <alignment horizontal="right"/>
    </xf>
    <xf numFmtId="4" fontId="0" fillId="8" borderId="3" xfId="0" applyNumberFormat="1" applyFill="1" applyBorder="1" applyAlignment="1"/>
    <xf numFmtId="0" fontId="6" fillId="9" borderId="1" xfId="0" applyFont="1" applyFill="1" applyBorder="1" applyAlignment="1">
      <alignment horizontal="right"/>
    </xf>
    <xf numFmtId="4" fontId="4" fillId="0" borderId="3" xfId="0" applyNumberFormat="1" applyFont="1" applyBorder="1" applyAlignment="1"/>
    <xf numFmtId="4" fontId="4" fillId="10" borderId="3" xfId="0" applyNumberFormat="1" applyFont="1" applyFill="1" applyBorder="1" applyAlignment="1"/>
    <xf numFmtId="0" fontId="1" fillId="11" borderId="1" xfId="0" applyFont="1" applyFill="1" applyBorder="1"/>
    <xf numFmtId="169" fontId="0" fillId="0" borderId="3" xfId="0" applyNumberFormat="1" applyBorder="1" applyAlignment="1">
      <alignment vertical="center"/>
    </xf>
    <xf numFmtId="0" fontId="4" fillId="11" borderId="1" xfId="0" applyFont="1" applyFill="1" applyBorder="1"/>
    <xf numFmtId="0" fontId="1" fillId="11" borderId="1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right"/>
    </xf>
    <xf numFmtId="3" fontId="4" fillId="12" borderId="3" xfId="0" applyNumberFormat="1" applyFont="1" applyFill="1" applyBorder="1" applyAlignment="1"/>
    <xf numFmtId="0" fontId="4" fillId="7" borderId="1" xfId="0" applyFont="1" applyFill="1" applyBorder="1" applyAlignment="1">
      <alignment horizontal="right"/>
    </xf>
    <xf numFmtId="3" fontId="1" fillId="7" borderId="3" xfId="0" applyNumberFormat="1" applyFont="1" applyFill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/>
    <xf numFmtId="4" fontId="0" fillId="0" borderId="1" xfId="0" applyNumberFormat="1" applyFill="1" applyBorder="1"/>
    <xf numFmtId="3" fontId="6" fillId="13" borderId="3" xfId="0" applyNumberFormat="1" applyFont="1" applyFill="1" applyBorder="1" applyAlignment="1">
      <alignment horizontal="center" vertical="center"/>
    </xf>
    <xf numFmtId="3" fontId="6" fillId="13" borderId="4" xfId="0" applyNumberFormat="1" applyFont="1" applyFill="1" applyBorder="1" applyAlignment="1">
      <alignment horizontal="center" vertical="center"/>
    </xf>
    <xf numFmtId="3" fontId="6" fillId="13" borderId="2" xfId="0" applyNumberFormat="1" applyFont="1" applyFill="1" applyBorder="1" applyAlignment="1">
      <alignment horizontal="center" vertical="center"/>
    </xf>
    <xf numFmtId="0" fontId="0" fillId="9" borderId="1" xfId="0" applyFill="1" applyBorder="1"/>
    <xf numFmtId="10" fontId="3" fillId="0" borderId="1" xfId="0" applyNumberFormat="1" applyFont="1" applyBorder="1" applyAlignment="1">
      <alignment wrapText="1"/>
    </xf>
    <xf numFmtId="0" fontId="1" fillId="0" borderId="3" xfId="0" applyFont="1" applyFill="1" applyBorder="1"/>
    <xf numFmtId="0" fontId="4" fillId="0" borderId="3" xfId="0" applyFont="1" applyFill="1" applyBorder="1"/>
    <xf numFmtId="0" fontId="6" fillId="0" borderId="3" xfId="0" applyFont="1" applyFill="1" applyBorder="1" applyAlignment="1">
      <alignment horizontal="right"/>
    </xf>
    <xf numFmtId="10" fontId="3" fillId="0" borderId="1" xfId="0" applyNumberFormat="1" applyFont="1" applyBorder="1" applyAlignment="1">
      <alignment vertical="center"/>
    </xf>
    <xf numFmtId="3" fontId="1" fillId="7" borderId="1" xfId="0" applyNumberFormat="1" applyFont="1" applyFill="1" applyBorder="1"/>
    <xf numFmtId="10" fontId="3" fillId="0" borderId="2" xfId="0" applyNumberFormat="1" applyFont="1" applyBorder="1" applyAlignment="1">
      <alignment vertical="center"/>
    </xf>
    <xf numFmtId="3" fontId="0" fillId="0" borderId="0" xfId="0" applyNumberFormat="1"/>
    <xf numFmtId="0" fontId="0" fillId="0" borderId="1" xfId="0" applyBorder="1"/>
    <xf numFmtId="0" fontId="1" fillId="2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8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169" fontId="4" fillId="0" borderId="0" xfId="2" applyNumberFormat="1" applyFont="1" applyFill="1" applyBorder="1" applyAlignment="1">
      <alignment horizontal="center" vertical="center"/>
    </xf>
    <xf numFmtId="0" fontId="2" fillId="14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4" fontId="2" fillId="17" borderId="1" xfId="0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Border="1" applyAlignment="1">
      <alignment horizontal="right"/>
    </xf>
    <xf numFmtId="0" fontId="11" fillId="18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6" fillId="13" borderId="3" xfId="0" applyNumberFormat="1" applyFont="1" applyFill="1" applyBorder="1" applyAlignment="1">
      <alignment horizontal="center" vertical="center"/>
    </xf>
    <xf numFmtId="3" fontId="6" fillId="13" borderId="4" xfId="0" applyNumberFormat="1" applyFont="1" applyFill="1" applyBorder="1" applyAlignment="1">
      <alignment horizontal="center" vertical="center"/>
    </xf>
    <xf numFmtId="3" fontId="6" fillId="13" borderId="2" xfId="0" applyNumberFormat="1" applyFont="1" applyFill="1" applyBorder="1" applyAlignment="1">
      <alignment horizontal="center" vertical="center"/>
    </xf>
  </cellXfs>
  <cellStyles count="16">
    <cellStyle name="Données de rapport Crystal" xfId="1"/>
    <cellStyle name="Milliers" xfId="2" builtinId="3"/>
    <cellStyle name="Milliers 2" xfId="3"/>
    <cellStyle name="Milliers 3" xfId="4"/>
    <cellStyle name="Milliers 4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urcentage 2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0"/>
    <pageSetUpPr fitToPage="1"/>
  </sheetPr>
  <dimension ref="B1:H105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8" sqref="A8"/>
      <selection pane="bottomRight" activeCell="J2" sqref="J2"/>
    </sheetView>
  </sheetViews>
  <sheetFormatPr baseColWidth="10" defaultColWidth="9.140625" defaultRowHeight="12.75" x14ac:dyDescent="0.2"/>
  <cols>
    <col min="1" max="1" width="2.42578125" style="1" customWidth="1"/>
    <col min="2" max="2" width="5.85546875" style="1" customWidth="1"/>
    <col min="3" max="3" width="28.42578125" style="1" bestFit="1" customWidth="1"/>
    <col min="4" max="4" width="15.140625" style="1" customWidth="1"/>
    <col min="5" max="5" width="16.42578125" style="1" customWidth="1"/>
    <col min="6" max="6" width="19" style="1" customWidth="1"/>
    <col min="7" max="7" width="17.28515625" style="1" customWidth="1"/>
    <col min="8" max="8" width="15.28515625" style="1" customWidth="1"/>
    <col min="9" max="16384" width="9.140625" style="1"/>
  </cols>
  <sheetData>
    <row r="1" spans="2:8" s="72" customFormat="1" ht="15" customHeight="1" x14ac:dyDescent="0.2">
      <c r="B1" s="68"/>
      <c r="C1" s="68"/>
      <c r="D1" s="73"/>
      <c r="E1" s="73"/>
      <c r="F1" s="73"/>
      <c r="G1" s="73"/>
      <c r="H1" s="73"/>
    </row>
    <row r="2" spans="2:8" s="72" customFormat="1" ht="25.5" customHeight="1" x14ac:dyDescent="0.2">
      <c r="B2" s="68"/>
      <c r="C2" s="68"/>
      <c r="D2" s="79">
        <v>4247336845</v>
      </c>
      <c r="E2" s="79">
        <v>2646240294</v>
      </c>
      <c r="F2" s="79">
        <v>949968019</v>
      </c>
      <c r="G2" s="79">
        <v>572978333</v>
      </c>
      <c r="H2" s="79">
        <v>8416523491</v>
      </c>
    </row>
    <row r="3" spans="2:8" s="70" customFormat="1" ht="77.25" customHeight="1" x14ac:dyDescent="0.2">
      <c r="B3" s="74" t="s">
        <v>243</v>
      </c>
      <c r="C3" s="74" t="s">
        <v>0</v>
      </c>
      <c r="D3" s="81" t="s">
        <v>246</v>
      </c>
      <c r="E3" s="78" t="s">
        <v>247</v>
      </c>
      <c r="F3" s="84" t="s">
        <v>250</v>
      </c>
      <c r="G3" s="84" t="s">
        <v>251</v>
      </c>
      <c r="H3" s="80" t="s">
        <v>248</v>
      </c>
    </row>
    <row r="4" spans="2:8" ht="15" customHeight="1" x14ac:dyDescent="0.2">
      <c r="B4" s="67" t="s">
        <v>1</v>
      </c>
      <c r="C4" s="67" t="s">
        <v>2</v>
      </c>
      <c r="D4" s="75">
        <v>30902332</v>
      </c>
      <c r="E4" s="76">
        <v>8967139</v>
      </c>
      <c r="F4" s="71">
        <v>13766454</v>
      </c>
      <c r="G4" s="71">
        <v>0</v>
      </c>
      <c r="H4" s="77">
        <v>53635925</v>
      </c>
    </row>
    <row r="5" spans="2:8" ht="15" customHeight="1" x14ac:dyDescent="0.2">
      <c r="B5" s="67" t="s">
        <v>3</v>
      </c>
      <c r="C5" s="67" t="s">
        <v>4</v>
      </c>
      <c r="D5" s="75">
        <v>47630197</v>
      </c>
      <c r="E5" s="76">
        <v>26655708</v>
      </c>
      <c r="F5" s="71">
        <v>14635007</v>
      </c>
      <c r="G5" s="71">
        <v>0</v>
      </c>
      <c r="H5" s="77">
        <v>88920912</v>
      </c>
    </row>
    <row r="6" spans="2:8" ht="15" customHeight="1" x14ac:dyDescent="0.2">
      <c r="B6" s="67" t="s">
        <v>5</v>
      </c>
      <c r="C6" s="67" t="s">
        <v>6</v>
      </c>
      <c r="D6" s="75">
        <v>32000355</v>
      </c>
      <c r="E6" s="76">
        <v>6900086</v>
      </c>
      <c r="F6" s="71">
        <v>12195911</v>
      </c>
      <c r="G6" s="71">
        <v>0</v>
      </c>
      <c r="H6" s="77">
        <v>51096352</v>
      </c>
    </row>
    <row r="7" spans="2:8" ht="15" customHeight="1" x14ac:dyDescent="0.2">
      <c r="B7" s="67" t="s">
        <v>7</v>
      </c>
      <c r="C7" s="67" t="s">
        <v>8</v>
      </c>
      <c r="D7" s="75">
        <v>11470420</v>
      </c>
      <c r="E7" s="76">
        <v>4466137</v>
      </c>
      <c r="F7" s="71">
        <v>13936437</v>
      </c>
      <c r="G7" s="71">
        <v>0</v>
      </c>
      <c r="H7" s="77">
        <v>29872994</v>
      </c>
    </row>
    <row r="8" spans="2:8" ht="15" customHeight="1" x14ac:dyDescent="0.2">
      <c r="B8" s="67" t="s">
        <v>9</v>
      </c>
      <c r="C8" s="67" t="s">
        <v>10</v>
      </c>
      <c r="D8" s="75">
        <v>9678263</v>
      </c>
      <c r="E8" s="76">
        <v>4935292</v>
      </c>
      <c r="F8" s="71">
        <v>13243554</v>
      </c>
      <c r="G8" s="71">
        <v>0</v>
      </c>
      <c r="H8" s="77">
        <v>27857109</v>
      </c>
    </row>
    <row r="9" spans="2:8" ht="15" customHeight="1" x14ac:dyDescent="0.2">
      <c r="B9" s="67" t="s">
        <v>11</v>
      </c>
      <c r="C9" s="67" t="s">
        <v>12</v>
      </c>
      <c r="D9" s="75">
        <v>6554610</v>
      </c>
      <c r="E9" s="76">
        <v>16163167</v>
      </c>
      <c r="F9" s="71">
        <v>0</v>
      </c>
      <c r="G9" s="71">
        <v>15600001</v>
      </c>
      <c r="H9" s="77">
        <v>38317778</v>
      </c>
    </row>
    <row r="10" spans="2:8" ht="15" customHeight="1" x14ac:dyDescent="0.2">
      <c r="B10" s="67" t="s">
        <v>13</v>
      </c>
      <c r="C10" s="67" t="s">
        <v>14</v>
      </c>
      <c r="D10" s="75">
        <v>25266107</v>
      </c>
      <c r="E10" s="76">
        <v>15573354</v>
      </c>
      <c r="F10" s="71">
        <v>11798367</v>
      </c>
      <c r="G10" s="71">
        <v>0</v>
      </c>
      <c r="H10" s="77">
        <v>52637828</v>
      </c>
    </row>
    <row r="11" spans="2:8" ht="15" customHeight="1" x14ac:dyDescent="0.2">
      <c r="B11" s="67" t="s">
        <v>15</v>
      </c>
      <c r="C11" s="67" t="s">
        <v>16</v>
      </c>
      <c r="D11" s="75">
        <v>21167802</v>
      </c>
      <c r="E11" s="76">
        <v>27044641</v>
      </c>
      <c r="F11" s="71">
        <v>9496142</v>
      </c>
      <c r="G11" s="71">
        <v>0</v>
      </c>
      <c r="H11" s="77">
        <v>57708585</v>
      </c>
    </row>
    <row r="12" spans="2:8" ht="15" customHeight="1" x14ac:dyDescent="0.2">
      <c r="B12" s="67" t="s">
        <v>17</v>
      </c>
      <c r="C12" s="67" t="s">
        <v>18</v>
      </c>
      <c r="D12" s="75">
        <v>16521314</v>
      </c>
      <c r="E12" s="76">
        <v>6890399</v>
      </c>
      <c r="F12" s="71">
        <v>12308404</v>
      </c>
      <c r="G12" s="71">
        <v>0</v>
      </c>
      <c r="H12" s="77">
        <v>35720117</v>
      </c>
    </row>
    <row r="13" spans="2:8" ht="15" customHeight="1" x14ac:dyDescent="0.2">
      <c r="B13" s="67" t="s">
        <v>19</v>
      </c>
      <c r="C13" s="67" t="s">
        <v>20</v>
      </c>
      <c r="D13" s="75">
        <v>28942117</v>
      </c>
      <c r="E13" s="76">
        <v>9417960</v>
      </c>
      <c r="F13" s="71">
        <v>11055217</v>
      </c>
      <c r="G13" s="71">
        <v>0</v>
      </c>
      <c r="H13" s="77">
        <v>49415294</v>
      </c>
    </row>
    <row r="14" spans="2:8" ht="15" customHeight="1" x14ac:dyDescent="0.2">
      <c r="B14" s="67" t="s">
        <v>21</v>
      </c>
      <c r="C14" s="67" t="s">
        <v>22</v>
      </c>
      <c r="D14" s="75">
        <v>35254815</v>
      </c>
      <c r="E14" s="76">
        <v>20623319</v>
      </c>
      <c r="F14" s="71">
        <v>12385476</v>
      </c>
      <c r="G14" s="71">
        <v>0</v>
      </c>
      <c r="H14" s="77">
        <v>68263610</v>
      </c>
    </row>
    <row r="15" spans="2:8" ht="15" customHeight="1" x14ac:dyDescent="0.2">
      <c r="B15" s="67" t="s">
        <v>23</v>
      </c>
      <c r="C15" s="67" t="s">
        <v>24</v>
      </c>
      <c r="D15" s="75">
        <v>25874305</v>
      </c>
      <c r="E15" s="76">
        <v>23978052</v>
      </c>
      <c r="F15" s="71">
        <v>16982538</v>
      </c>
      <c r="G15" s="71">
        <v>0</v>
      </c>
      <c r="H15" s="77">
        <v>66834895</v>
      </c>
    </row>
    <row r="16" spans="2:8" ht="15" customHeight="1" x14ac:dyDescent="0.2">
      <c r="B16" s="67" t="s">
        <v>25</v>
      </c>
      <c r="C16" s="67" t="s">
        <v>26</v>
      </c>
      <c r="D16" s="75">
        <v>131311731</v>
      </c>
      <c r="E16" s="76">
        <v>133312293</v>
      </c>
      <c r="F16" s="71">
        <v>0</v>
      </c>
      <c r="G16" s="71">
        <v>32797900</v>
      </c>
      <c r="H16" s="77">
        <v>297421924</v>
      </c>
    </row>
    <row r="17" spans="2:8" ht="15" customHeight="1" x14ac:dyDescent="0.2">
      <c r="B17" s="67" t="s">
        <v>27</v>
      </c>
      <c r="C17" s="67" t="s">
        <v>28</v>
      </c>
      <c r="D17" s="75">
        <v>46157692</v>
      </c>
      <c r="E17" s="76">
        <v>29122775</v>
      </c>
      <c r="F17" s="71">
        <v>16345953</v>
      </c>
      <c r="G17" s="71">
        <v>0</v>
      </c>
      <c r="H17" s="77">
        <v>91626420</v>
      </c>
    </row>
    <row r="18" spans="2:8" ht="15" customHeight="1" x14ac:dyDescent="0.2">
      <c r="B18" s="67" t="s">
        <v>29</v>
      </c>
      <c r="C18" s="67" t="s">
        <v>30</v>
      </c>
      <c r="D18" s="75">
        <v>16305277</v>
      </c>
      <c r="E18" s="76">
        <v>14608239</v>
      </c>
      <c r="F18" s="71">
        <v>15716565</v>
      </c>
      <c r="G18" s="71">
        <v>0</v>
      </c>
      <c r="H18" s="77">
        <v>46630081</v>
      </c>
    </row>
    <row r="19" spans="2:8" ht="15" customHeight="1" x14ac:dyDescent="0.2">
      <c r="B19" s="67" t="s">
        <v>31</v>
      </c>
      <c r="C19" s="67" t="s">
        <v>32</v>
      </c>
      <c r="D19" s="75">
        <v>30415516</v>
      </c>
      <c r="E19" s="76">
        <v>10885729</v>
      </c>
      <c r="F19" s="71">
        <v>11004054</v>
      </c>
      <c r="G19" s="71">
        <v>0</v>
      </c>
      <c r="H19" s="77">
        <v>52305299</v>
      </c>
    </row>
    <row r="20" spans="2:8" ht="15" customHeight="1" x14ac:dyDescent="0.2">
      <c r="B20" s="67" t="s">
        <v>33</v>
      </c>
      <c r="C20" s="67" t="s">
        <v>34</v>
      </c>
      <c r="D20" s="75">
        <v>52056528</v>
      </c>
      <c r="E20" s="76">
        <v>20494347</v>
      </c>
      <c r="F20" s="71">
        <v>15846332</v>
      </c>
      <c r="G20" s="71">
        <v>0</v>
      </c>
      <c r="H20" s="77">
        <v>88397207</v>
      </c>
    </row>
    <row r="21" spans="2:8" ht="15" customHeight="1" x14ac:dyDescent="0.2">
      <c r="B21" s="67" t="s">
        <v>35</v>
      </c>
      <c r="C21" s="67" t="s">
        <v>36</v>
      </c>
      <c r="D21" s="75">
        <v>27005582</v>
      </c>
      <c r="E21" s="76">
        <v>21517729</v>
      </c>
      <c r="F21" s="71">
        <v>11471140</v>
      </c>
      <c r="G21" s="71">
        <v>0</v>
      </c>
      <c r="H21" s="77">
        <v>59994451</v>
      </c>
    </row>
    <row r="22" spans="2:8" ht="15" customHeight="1" x14ac:dyDescent="0.2">
      <c r="B22" s="67" t="s">
        <v>37</v>
      </c>
      <c r="C22" s="67" t="s">
        <v>38</v>
      </c>
      <c r="D22" s="75">
        <v>21754364</v>
      </c>
      <c r="E22" s="76">
        <v>18889848</v>
      </c>
      <c r="F22" s="71">
        <v>13307899</v>
      </c>
      <c r="G22" s="71">
        <v>0</v>
      </c>
      <c r="H22" s="77">
        <v>53952111</v>
      </c>
    </row>
    <row r="23" spans="2:8" ht="15" customHeight="1" x14ac:dyDescent="0.2">
      <c r="B23" s="82" t="s">
        <v>244</v>
      </c>
      <c r="C23" s="69" t="s">
        <v>242</v>
      </c>
      <c r="D23" s="75">
        <v>12626040</v>
      </c>
      <c r="E23" s="76">
        <v>74513747</v>
      </c>
      <c r="F23" s="71">
        <v>19858920</v>
      </c>
      <c r="G23" s="71">
        <v>0</v>
      </c>
      <c r="H23" s="77">
        <v>106998707</v>
      </c>
    </row>
    <row r="24" spans="2:8" ht="15" customHeight="1" x14ac:dyDescent="0.2">
      <c r="B24" s="67" t="s">
        <v>39</v>
      </c>
      <c r="C24" s="67" t="s">
        <v>40</v>
      </c>
      <c r="D24" s="75">
        <v>42350016</v>
      </c>
      <c r="E24" s="76">
        <v>14308846</v>
      </c>
      <c r="F24" s="71">
        <v>14171784</v>
      </c>
      <c r="G24" s="71">
        <v>0</v>
      </c>
      <c r="H24" s="77">
        <v>70830646</v>
      </c>
    </row>
    <row r="25" spans="2:8" ht="15" customHeight="1" x14ac:dyDescent="0.2">
      <c r="B25" s="67" t="s">
        <v>41</v>
      </c>
      <c r="C25" s="67" t="s">
        <v>42</v>
      </c>
      <c r="D25" s="75">
        <v>47590579</v>
      </c>
      <c r="E25" s="76">
        <v>28406676</v>
      </c>
      <c r="F25" s="71">
        <v>13888204</v>
      </c>
      <c r="G25" s="71">
        <v>0</v>
      </c>
      <c r="H25" s="77">
        <v>89885459</v>
      </c>
    </row>
    <row r="26" spans="2:8" ht="15" customHeight="1" x14ac:dyDescent="0.2">
      <c r="B26" s="67" t="s">
        <v>43</v>
      </c>
      <c r="C26" s="67" t="s">
        <v>44</v>
      </c>
      <c r="D26" s="75">
        <v>11686176</v>
      </c>
      <c r="E26" s="76">
        <v>15645092</v>
      </c>
      <c r="F26" s="71">
        <v>16237671</v>
      </c>
      <c r="G26" s="71">
        <v>0</v>
      </c>
      <c r="H26" s="77">
        <v>43568939</v>
      </c>
    </row>
    <row r="27" spans="2:8" ht="15" customHeight="1" x14ac:dyDescent="0.2">
      <c r="B27" s="67" t="s">
        <v>45</v>
      </c>
      <c r="C27" s="67" t="s">
        <v>46</v>
      </c>
      <c r="D27" s="75">
        <v>39383568</v>
      </c>
      <c r="E27" s="76">
        <v>34492993</v>
      </c>
      <c r="F27" s="71">
        <v>13364905</v>
      </c>
      <c r="G27" s="71">
        <v>0</v>
      </c>
      <c r="H27" s="77">
        <v>87241466</v>
      </c>
    </row>
    <row r="28" spans="2:8" ht="15" customHeight="1" x14ac:dyDescent="0.2">
      <c r="B28" s="67" t="s">
        <v>47</v>
      </c>
      <c r="C28" s="67" t="s">
        <v>48</v>
      </c>
      <c r="D28" s="75">
        <v>37014567</v>
      </c>
      <c r="E28" s="76">
        <v>8486646</v>
      </c>
      <c r="F28" s="71">
        <v>12141216</v>
      </c>
      <c r="G28" s="71">
        <v>0</v>
      </c>
      <c r="H28" s="77">
        <v>57642429</v>
      </c>
    </row>
    <row r="29" spans="2:8" ht="15" customHeight="1" x14ac:dyDescent="0.2">
      <c r="B29" s="67" t="s">
        <v>49</v>
      </c>
      <c r="C29" s="67" t="s">
        <v>50</v>
      </c>
      <c r="D29" s="75">
        <v>43154010</v>
      </c>
      <c r="E29" s="76">
        <v>16307545</v>
      </c>
      <c r="F29" s="71">
        <v>11109005</v>
      </c>
      <c r="G29" s="71">
        <v>0</v>
      </c>
      <c r="H29" s="77">
        <v>70570560</v>
      </c>
    </row>
    <row r="30" spans="2:8" ht="15" customHeight="1" x14ac:dyDescent="0.2">
      <c r="B30" s="67" t="s">
        <v>51</v>
      </c>
      <c r="C30" s="67" t="s">
        <v>52</v>
      </c>
      <c r="D30" s="75">
        <v>48673631</v>
      </c>
      <c r="E30" s="76">
        <v>16740095</v>
      </c>
      <c r="F30" s="71">
        <v>14193101</v>
      </c>
      <c r="G30" s="71">
        <v>0</v>
      </c>
      <c r="H30" s="77">
        <v>79606827</v>
      </c>
    </row>
    <row r="31" spans="2:8" ht="15" customHeight="1" x14ac:dyDescent="0.2">
      <c r="B31" s="67" t="s">
        <v>53</v>
      </c>
      <c r="C31" s="67" t="s">
        <v>54</v>
      </c>
      <c r="D31" s="75">
        <v>32031767</v>
      </c>
      <c r="E31" s="76">
        <v>16804942</v>
      </c>
      <c r="F31" s="71">
        <v>13945777</v>
      </c>
      <c r="G31" s="71">
        <v>0</v>
      </c>
      <c r="H31" s="77">
        <v>62782486</v>
      </c>
    </row>
    <row r="32" spans="2:8" ht="15" customHeight="1" x14ac:dyDescent="0.2">
      <c r="B32" s="67" t="s">
        <v>55</v>
      </c>
      <c r="C32" s="67" t="s">
        <v>56</v>
      </c>
      <c r="D32" s="75">
        <v>66020012</v>
      </c>
      <c r="E32" s="76">
        <v>70936428</v>
      </c>
      <c r="F32" s="71">
        <v>13971923</v>
      </c>
      <c r="G32" s="71">
        <v>0</v>
      </c>
      <c r="H32" s="77">
        <v>150928363</v>
      </c>
    </row>
    <row r="33" spans="2:8" ht="15" customHeight="1" x14ac:dyDescent="0.2">
      <c r="B33" s="67" t="s">
        <v>57</v>
      </c>
      <c r="C33" s="67" t="s">
        <v>58</v>
      </c>
      <c r="D33" s="75">
        <v>65075834</v>
      </c>
      <c r="E33" s="76">
        <v>29218367</v>
      </c>
      <c r="F33" s="71">
        <v>13430744</v>
      </c>
      <c r="G33" s="71">
        <v>0</v>
      </c>
      <c r="H33" s="77">
        <v>107724945</v>
      </c>
    </row>
    <row r="34" spans="2:8" ht="15" customHeight="1" x14ac:dyDescent="0.2">
      <c r="B34" s="67" t="s">
        <v>59</v>
      </c>
      <c r="C34" s="67" t="s">
        <v>60</v>
      </c>
      <c r="D34" s="75">
        <v>62909860</v>
      </c>
      <c r="E34" s="76">
        <v>20250389</v>
      </c>
      <c r="F34" s="71">
        <v>0</v>
      </c>
      <c r="G34" s="71">
        <v>21482124</v>
      </c>
      <c r="H34" s="77">
        <v>104642373</v>
      </c>
    </row>
    <row r="35" spans="2:8" ht="15" customHeight="1" x14ac:dyDescent="0.2">
      <c r="B35" s="67" t="s">
        <v>61</v>
      </c>
      <c r="C35" s="67" t="s">
        <v>62</v>
      </c>
      <c r="D35" s="75">
        <v>20723034</v>
      </c>
      <c r="E35" s="76">
        <v>10829884</v>
      </c>
      <c r="F35" s="71">
        <v>13006478</v>
      </c>
      <c r="G35" s="71">
        <v>0</v>
      </c>
      <c r="H35" s="77">
        <v>44559396</v>
      </c>
    </row>
    <row r="36" spans="2:8" ht="15" customHeight="1" x14ac:dyDescent="0.2">
      <c r="B36" s="67" t="s">
        <v>63</v>
      </c>
      <c r="C36" s="67" t="s">
        <v>64</v>
      </c>
      <c r="D36" s="75">
        <v>96673309</v>
      </c>
      <c r="E36" s="76">
        <v>4198451</v>
      </c>
      <c r="F36" s="71">
        <v>0</v>
      </c>
      <c r="G36" s="71">
        <v>24212780</v>
      </c>
      <c r="H36" s="77">
        <v>125084540</v>
      </c>
    </row>
    <row r="37" spans="2:8" ht="15" customHeight="1" x14ac:dyDescent="0.2">
      <c r="B37" s="67" t="s">
        <v>65</v>
      </c>
      <c r="C37" s="67" t="s">
        <v>66</v>
      </c>
      <c r="D37" s="75">
        <v>73582703</v>
      </c>
      <c r="E37" s="76">
        <v>33139520</v>
      </c>
      <c r="F37" s="71">
        <v>0</v>
      </c>
      <c r="G37" s="71">
        <v>21263889</v>
      </c>
      <c r="H37" s="77">
        <v>127986112</v>
      </c>
    </row>
    <row r="38" spans="2:8" ht="15" customHeight="1" x14ac:dyDescent="0.2">
      <c r="B38" s="67" t="s">
        <v>67</v>
      </c>
      <c r="C38" s="67" t="s">
        <v>68</v>
      </c>
      <c r="D38" s="75">
        <v>66371514</v>
      </c>
      <c r="E38" s="76">
        <v>33721169</v>
      </c>
      <c r="F38" s="71">
        <v>16325400</v>
      </c>
      <c r="G38" s="71">
        <v>0</v>
      </c>
      <c r="H38" s="77">
        <v>116418083</v>
      </c>
    </row>
    <row r="39" spans="2:8" ht="15" customHeight="1" x14ac:dyDescent="0.2">
      <c r="B39" s="67" t="s">
        <v>69</v>
      </c>
      <c r="C39" s="67" t="s">
        <v>70</v>
      </c>
      <c r="D39" s="75">
        <v>23135492</v>
      </c>
      <c r="E39" s="76">
        <v>7499542</v>
      </c>
      <c r="F39" s="71">
        <v>14723117</v>
      </c>
      <c r="G39" s="71">
        <v>0</v>
      </c>
      <c r="H39" s="77">
        <v>45358151</v>
      </c>
    </row>
    <row r="40" spans="2:8" ht="15" customHeight="1" x14ac:dyDescent="0.2">
      <c r="B40" s="67" t="s">
        <v>71</v>
      </c>
      <c r="C40" s="67" t="s">
        <v>72</v>
      </c>
      <c r="D40" s="75">
        <v>45870318</v>
      </c>
      <c r="E40" s="76">
        <v>22723998</v>
      </c>
      <c r="F40" s="71">
        <v>12890853</v>
      </c>
      <c r="G40" s="71">
        <v>0</v>
      </c>
      <c r="H40" s="77">
        <v>81485169</v>
      </c>
    </row>
    <row r="41" spans="2:8" ht="15" customHeight="1" x14ac:dyDescent="0.2">
      <c r="B41" s="67" t="s">
        <v>73</v>
      </c>
      <c r="C41" s="67" t="s">
        <v>74</v>
      </c>
      <c r="D41" s="75">
        <v>91103201</v>
      </c>
      <c r="E41" s="76">
        <v>54778097</v>
      </c>
      <c r="F41" s="71">
        <v>0</v>
      </c>
      <c r="G41" s="71">
        <v>17988607</v>
      </c>
      <c r="H41" s="77">
        <v>163869905</v>
      </c>
    </row>
    <row r="42" spans="2:8" ht="15" customHeight="1" x14ac:dyDescent="0.2">
      <c r="B42" s="67" t="s">
        <v>75</v>
      </c>
      <c r="C42" s="67" t="s">
        <v>76</v>
      </c>
      <c r="D42" s="75">
        <v>23480503</v>
      </c>
      <c r="E42" s="76">
        <v>6907319</v>
      </c>
      <c r="F42" s="71">
        <v>10819669</v>
      </c>
      <c r="G42" s="71">
        <v>0</v>
      </c>
      <c r="H42" s="77">
        <v>41207491</v>
      </c>
    </row>
    <row r="43" spans="2:8" ht="15" customHeight="1" x14ac:dyDescent="0.2">
      <c r="B43" s="67" t="s">
        <v>77</v>
      </c>
      <c r="C43" s="67" t="s">
        <v>78</v>
      </c>
      <c r="D43" s="75">
        <v>32559850</v>
      </c>
      <c r="E43" s="76">
        <v>11787571</v>
      </c>
      <c r="F43" s="71">
        <v>12434408</v>
      </c>
      <c r="G43" s="71">
        <v>0</v>
      </c>
      <c r="H43" s="77">
        <v>56781829</v>
      </c>
    </row>
    <row r="44" spans="2:8" ht="15" customHeight="1" x14ac:dyDescent="0.2">
      <c r="B44" s="67" t="s">
        <v>79</v>
      </c>
      <c r="C44" s="67" t="s">
        <v>80</v>
      </c>
      <c r="D44" s="75">
        <v>30632972</v>
      </c>
      <c r="E44" s="76">
        <v>6951530</v>
      </c>
      <c r="F44" s="71">
        <v>10854412</v>
      </c>
      <c r="G44" s="71">
        <v>0</v>
      </c>
      <c r="H44" s="77">
        <v>48438914</v>
      </c>
    </row>
    <row r="45" spans="2:8" ht="15" customHeight="1" x14ac:dyDescent="0.2">
      <c r="B45" s="67" t="s">
        <v>81</v>
      </c>
      <c r="C45" s="67" t="s">
        <v>82</v>
      </c>
      <c r="D45" s="75">
        <v>61918929</v>
      </c>
      <c r="E45" s="76">
        <v>28336352</v>
      </c>
      <c r="F45" s="71">
        <v>0</v>
      </c>
      <c r="G45" s="71">
        <v>12307971</v>
      </c>
      <c r="H45" s="77">
        <v>102563252</v>
      </c>
    </row>
    <row r="46" spans="2:8" ht="15" customHeight="1" x14ac:dyDescent="0.2">
      <c r="B46" s="67" t="s">
        <v>83</v>
      </c>
      <c r="C46" s="67" t="s">
        <v>84</v>
      </c>
      <c r="D46" s="75">
        <v>17743604</v>
      </c>
      <c r="E46" s="76">
        <v>7252500</v>
      </c>
      <c r="F46" s="71">
        <v>13246708</v>
      </c>
      <c r="G46" s="71">
        <v>0</v>
      </c>
      <c r="H46" s="77">
        <v>38242812</v>
      </c>
    </row>
    <row r="47" spans="2:8" ht="15" customHeight="1" x14ac:dyDescent="0.2">
      <c r="B47" s="67" t="s">
        <v>85</v>
      </c>
      <c r="C47" s="67" t="s">
        <v>86</v>
      </c>
      <c r="D47" s="75">
        <v>93196532</v>
      </c>
      <c r="E47" s="76">
        <v>11478273</v>
      </c>
      <c r="F47" s="71">
        <v>0</v>
      </c>
      <c r="G47" s="71">
        <v>21658490</v>
      </c>
      <c r="H47" s="77">
        <v>126333295</v>
      </c>
    </row>
    <row r="48" spans="2:8" ht="15" customHeight="1" x14ac:dyDescent="0.2">
      <c r="B48" s="67" t="s">
        <v>87</v>
      </c>
      <c r="C48" s="67" t="s">
        <v>88</v>
      </c>
      <c r="D48" s="75">
        <v>38836012</v>
      </c>
      <c r="E48" s="76">
        <v>10902916</v>
      </c>
      <c r="F48" s="71">
        <v>14123539</v>
      </c>
      <c r="G48" s="71">
        <v>0</v>
      </c>
      <c r="H48" s="77">
        <v>63862467</v>
      </c>
    </row>
    <row r="49" spans="2:8" ht="15" customHeight="1" x14ac:dyDescent="0.2">
      <c r="B49" s="67" t="s">
        <v>89</v>
      </c>
      <c r="C49" s="67" t="s">
        <v>90</v>
      </c>
      <c r="D49" s="75">
        <v>19391442</v>
      </c>
      <c r="E49" s="76">
        <v>7649934</v>
      </c>
      <c r="F49" s="71">
        <v>12481916</v>
      </c>
      <c r="G49" s="71">
        <v>0</v>
      </c>
      <c r="H49" s="77">
        <v>39523292</v>
      </c>
    </row>
    <row r="50" spans="2:8" ht="15" customHeight="1" x14ac:dyDescent="0.2">
      <c r="B50" s="67" t="s">
        <v>91</v>
      </c>
      <c r="C50" s="67" t="s">
        <v>92</v>
      </c>
      <c r="D50" s="75">
        <v>27834929</v>
      </c>
      <c r="E50" s="76">
        <v>13659428</v>
      </c>
      <c r="F50" s="71">
        <v>9565149</v>
      </c>
      <c r="G50" s="71">
        <v>0</v>
      </c>
      <c r="H50" s="77">
        <v>51059506</v>
      </c>
    </row>
    <row r="51" spans="2:8" ht="15" customHeight="1" x14ac:dyDescent="0.2">
      <c r="B51" s="67" t="s">
        <v>93</v>
      </c>
      <c r="C51" s="67" t="s">
        <v>94</v>
      </c>
      <c r="D51" s="75">
        <v>8577541</v>
      </c>
      <c r="E51" s="76">
        <v>15743406</v>
      </c>
      <c r="F51" s="71">
        <v>17765352</v>
      </c>
      <c r="G51" s="71">
        <v>0</v>
      </c>
      <c r="H51" s="77">
        <v>42086299</v>
      </c>
    </row>
    <row r="52" spans="2:8" ht="15" customHeight="1" x14ac:dyDescent="0.2">
      <c r="B52" s="67" t="s">
        <v>95</v>
      </c>
      <c r="C52" s="67" t="s">
        <v>96</v>
      </c>
      <c r="D52" s="75">
        <v>57719253</v>
      </c>
      <c r="E52" s="76">
        <v>21073195</v>
      </c>
      <c r="F52" s="71">
        <v>15162453</v>
      </c>
      <c r="G52" s="71">
        <v>0</v>
      </c>
      <c r="H52" s="77">
        <v>93954901</v>
      </c>
    </row>
    <row r="53" spans="2:8" ht="15" customHeight="1" x14ac:dyDescent="0.2">
      <c r="B53" s="67" t="s">
        <v>97</v>
      </c>
      <c r="C53" s="67" t="s">
        <v>98</v>
      </c>
      <c r="D53" s="75">
        <v>15801389</v>
      </c>
      <c r="E53" s="76">
        <v>14219657</v>
      </c>
      <c r="F53" s="71">
        <v>15620279</v>
      </c>
      <c r="G53" s="71">
        <v>0</v>
      </c>
      <c r="H53" s="77">
        <v>45641325</v>
      </c>
    </row>
    <row r="54" spans="2:8" ht="15" customHeight="1" x14ac:dyDescent="0.2">
      <c r="B54" s="67" t="s">
        <v>99</v>
      </c>
      <c r="C54" s="67" t="s">
        <v>100</v>
      </c>
      <c r="D54" s="75">
        <v>25010045</v>
      </c>
      <c r="E54" s="76">
        <v>13042913</v>
      </c>
      <c r="F54" s="71">
        <v>14838181</v>
      </c>
      <c r="G54" s="71">
        <v>0</v>
      </c>
      <c r="H54" s="77">
        <v>52891139</v>
      </c>
    </row>
    <row r="55" spans="2:8" ht="15" customHeight="1" x14ac:dyDescent="0.2">
      <c r="B55" s="67" t="s">
        <v>101</v>
      </c>
      <c r="C55" s="67" t="s">
        <v>102</v>
      </c>
      <c r="D55" s="75">
        <v>17873692</v>
      </c>
      <c r="E55" s="76">
        <v>11949047</v>
      </c>
      <c r="F55" s="71">
        <v>13970381</v>
      </c>
      <c r="G55" s="71">
        <v>0</v>
      </c>
      <c r="H55" s="77">
        <v>43793120</v>
      </c>
    </row>
    <row r="56" spans="2:8" ht="15" customHeight="1" x14ac:dyDescent="0.2">
      <c r="B56" s="67" t="s">
        <v>103</v>
      </c>
      <c r="C56" s="67" t="s">
        <v>104</v>
      </c>
      <c r="D56" s="75">
        <v>26947771</v>
      </c>
      <c r="E56" s="76">
        <v>5858999</v>
      </c>
      <c r="F56" s="71">
        <v>10778596</v>
      </c>
      <c r="G56" s="71">
        <v>0</v>
      </c>
      <c r="H56" s="77">
        <v>43585366</v>
      </c>
    </row>
    <row r="57" spans="2:8" ht="15" customHeight="1" x14ac:dyDescent="0.2">
      <c r="B57" s="67" t="s">
        <v>105</v>
      </c>
      <c r="C57" s="67" t="s">
        <v>106</v>
      </c>
      <c r="D57" s="75">
        <v>53373119</v>
      </c>
      <c r="E57" s="76">
        <v>27044526</v>
      </c>
      <c r="F57" s="71">
        <v>0</v>
      </c>
      <c r="G57" s="71">
        <v>11878776</v>
      </c>
      <c r="H57" s="77">
        <v>92296421</v>
      </c>
    </row>
    <row r="58" spans="2:8" ht="15" customHeight="1" x14ac:dyDescent="0.2">
      <c r="B58" s="67" t="s">
        <v>107</v>
      </c>
      <c r="C58" s="67" t="s">
        <v>108</v>
      </c>
      <c r="D58" s="75">
        <v>18118699</v>
      </c>
      <c r="E58" s="76">
        <v>16296494</v>
      </c>
      <c r="F58" s="71">
        <v>12383184</v>
      </c>
      <c r="G58" s="71">
        <v>0</v>
      </c>
      <c r="H58" s="77">
        <v>46798377</v>
      </c>
    </row>
    <row r="59" spans="2:8" ht="15" customHeight="1" x14ac:dyDescent="0.2">
      <c r="B59" s="67" t="s">
        <v>109</v>
      </c>
      <c r="C59" s="67" t="s">
        <v>110</v>
      </c>
      <c r="D59" s="75">
        <v>57062451</v>
      </c>
      <c r="E59" s="76">
        <v>34099162</v>
      </c>
      <c r="F59" s="71">
        <v>15411814</v>
      </c>
      <c r="G59" s="71">
        <v>0</v>
      </c>
      <c r="H59" s="77">
        <v>106573427</v>
      </c>
    </row>
    <row r="60" spans="2:8" ht="15" customHeight="1" x14ac:dyDescent="0.2">
      <c r="B60" s="67" t="s">
        <v>111</v>
      </c>
      <c r="C60" s="67" t="s">
        <v>112</v>
      </c>
      <c r="D60" s="75">
        <v>56974871</v>
      </c>
      <c r="E60" s="76">
        <v>48632425</v>
      </c>
      <c r="F60" s="71">
        <v>0</v>
      </c>
      <c r="G60" s="71">
        <v>17419713</v>
      </c>
      <c r="H60" s="77">
        <v>123027009</v>
      </c>
    </row>
    <row r="61" spans="2:8" ht="15" customHeight="1" x14ac:dyDescent="0.2">
      <c r="B61" s="67" t="s">
        <v>113</v>
      </c>
      <c r="C61" s="67" t="s">
        <v>114</v>
      </c>
      <c r="D61" s="75">
        <v>22191732</v>
      </c>
      <c r="E61" s="76">
        <v>18569371</v>
      </c>
      <c r="F61" s="71">
        <v>11593177</v>
      </c>
      <c r="G61" s="71">
        <v>0</v>
      </c>
      <c r="H61" s="77">
        <v>52354280</v>
      </c>
    </row>
    <row r="62" spans="2:8" ht="15" customHeight="1" x14ac:dyDescent="0.2">
      <c r="B62" s="67" t="s">
        <v>115</v>
      </c>
      <c r="C62" s="67" t="s">
        <v>116</v>
      </c>
      <c r="D62" s="75">
        <v>179355289</v>
      </c>
      <c r="E62" s="76">
        <v>286117107</v>
      </c>
      <c r="F62" s="71">
        <v>0</v>
      </c>
      <c r="G62" s="71">
        <v>46358008</v>
      </c>
      <c r="H62" s="77">
        <v>511830404</v>
      </c>
    </row>
    <row r="63" spans="2:8" ht="15" customHeight="1" x14ac:dyDescent="0.2">
      <c r="B63" s="67" t="s">
        <v>117</v>
      </c>
      <c r="C63" s="67" t="s">
        <v>118</v>
      </c>
      <c r="D63" s="75">
        <v>71029400</v>
      </c>
      <c r="E63" s="76">
        <v>23468491</v>
      </c>
      <c r="F63" s="71">
        <v>13123491</v>
      </c>
      <c r="G63" s="71">
        <v>0</v>
      </c>
      <c r="H63" s="77">
        <v>107621382</v>
      </c>
    </row>
    <row r="64" spans="2:8" ht="15" customHeight="1" x14ac:dyDescent="0.2">
      <c r="B64" s="67" t="s">
        <v>119</v>
      </c>
      <c r="C64" s="67" t="s">
        <v>120</v>
      </c>
      <c r="D64" s="75">
        <v>29940178</v>
      </c>
      <c r="E64" s="76">
        <v>22853350</v>
      </c>
      <c r="F64" s="71">
        <v>12830523</v>
      </c>
      <c r="G64" s="71">
        <v>0</v>
      </c>
      <c r="H64" s="77">
        <v>65624051</v>
      </c>
    </row>
    <row r="65" spans="2:8" ht="15" customHeight="1" x14ac:dyDescent="0.2">
      <c r="B65" s="67" t="s">
        <v>121</v>
      </c>
      <c r="C65" s="67" t="s">
        <v>122</v>
      </c>
      <c r="D65" s="75">
        <v>91333912</v>
      </c>
      <c r="E65" s="76">
        <v>149410339</v>
      </c>
      <c r="F65" s="71">
        <v>0</v>
      </c>
      <c r="G65" s="71">
        <v>27651941</v>
      </c>
      <c r="H65" s="77">
        <v>268396192</v>
      </c>
    </row>
    <row r="66" spans="2:8" ht="15" customHeight="1" x14ac:dyDescent="0.2">
      <c r="B66" s="67" t="s">
        <v>124</v>
      </c>
      <c r="C66" s="67" t="s">
        <v>125</v>
      </c>
      <c r="D66" s="75">
        <v>39273176</v>
      </c>
      <c r="E66" s="76">
        <v>22456079</v>
      </c>
      <c r="F66" s="71">
        <v>19993766</v>
      </c>
      <c r="G66" s="71">
        <v>0</v>
      </c>
      <c r="H66" s="77">
        <v>81723021</v>
      </c>
    </row>
    <row r="67" spans="2:8" ht="15" customHeight="1" x14ac:dyDescent="0.2">
      <c r="B67" s="67" t="s">
        <v>126</v>
      </c>
      <c r="C67" s="67" t="s">
        <v>127</v>
      </c>
      <c r="D67" s="75">
        <v>45840466</v>
      </c>
      <c r="E67" s="76">
        <v>19934939</v>
      </c>
      <c r="F67" s="71">
        <v>14215745</v>
      </c>
      <c r="G67" s="71">
        <v>0</v>
      </c>
      <c r="H67" s="77">
        <v>79991150</v>
      </c>
    </row>
    <row r="68" spans="2:8" ht="15" customHeight="1" x14ac:dyDescent="0.2">
      <c r="B68" s="67" t="s">
        <v>128</v>
      </c>
      <c r="C68" s="67" t="s">
        <v>129</v>
      </c>
      <c r="D68" s="75">
        <v>25731601</v>
      </c>
      <c r="E68" s="76">
        <v>14606112</v>
      </c>
      <c r="F68" s="71">
        <v>9455136</v>
      </c>
      <c r="G68" s="71">
        <v>0</v>
      </c>
      <c r="H68" s="77">
        <v>49792849</v>
      </c>
    </row>
    <row r="69" spans="2:8" ht="15" customHeight="1" x14ac:dyDescent="0.2">
      <c r="B69" s="67" t="s">
        <v>130</v>
      </c>
      <c r="C69" s="67" t="s">
        <v>131</v>
      </c>
      <c r="D69" s="75">
        <v>28494962</v>
      </c>
      <c r="E69" s="76">
        <v>12470128</v>
      </c>
      <c r="F69" s="71">
        <v>0</v>
      </c>
      <c r="G69" s="71">
        <v>9744304</v>
      </c>
      <c r="H69" s="77">
        <v>50709394</v>
      </c>
    </row>
    <row r="70" spans="2:8" ht="15" customHeight="1" x14ac:dyDescent="0.2">
      <c r="B70" s="83" t="s">
        <v>245</v>
      </c>
      <c r="C70" s="83" t="s">
        <v>249</v>
      </c>
      <c r="D70" s="75">
        <v>105953389</v>
      </c>
      <c r="E70" s="76">
        <v>35571384</v>
      </c>
      <c r="F70" s="71">
        <v>0</v>
      </c>
      <c r="G70" s="71">
        <v>28770414</v>
      </c>
      <c r="H70" s="77">
        <v>170295187</v>
      </c>
    </row>
    <row r="71" spans="2:8" ht="15" customHeight="1" x14ac:dyDescent="0.2">
      <c r="B71" s="66" t="s">
        <v>132</v>
      </c>
      <c r="C71" s="67" t="s">
        <v>123</v>
      </c>
      <c r="D71" s="75">
        <v>28551681</v>
      </c>
      <c r="E71" s="76">
        <v>12943668</v>
      </c>
      <c r="F71" s="71">
        <v>6926334</v>
      </c>
      <c r="G71" s="71">
        <v>0</v>
      </c>
      <c r="H71" s="77">
        <v>48421683</v>
      </c>
    </row>
    <row r="72" spans="2:8" ht="15" customHeight="1" x14ac:dyDescent="0.2">
      <c r="B72" s="66" t="s">
        <v>133</v>
      </c>
      <c r="C72" s="67" t="s">
        <v>134</v>
      </c>
      <c r="D72" s="75">
        <v>88170059</v>
      </c>
      <c r="E72" s="76">
        <v>40175664</v>
      </c>
      <c r="F72" s="71">
        <v>0</v>
      </c>
      <c r="G72" s="71">
        <v>22366890</v>
      </c>
      <c r="H72" s="77">
        <v>150712613</v>
      </c>
    </row>
    <row r="73" spans="2:8" ht="15" customHeight="1" x14ac:dyDescent="0.2">
      <c r="B73" s="67" t="s">
        <v>135</v>
      </c>
      <c r="C73" s="67" t="s">
        <v>136</v>
      </c>
      <c r="D73" s="75">
        <v>21320654</v>
      </c>
      <c r="E73" s="76">
        <v>13614870</v>
      </c>
      <c r="F73" s="71">
        <v>11674093</v>
      </c>
      <c r="G73" s="71">
        <v>0</v>
      </c>
      <c r="H73" s="77">
        <v>46609617</v>
      </c>
    </row>
    <row r="74" spans="2:8" ht="15" customHeight="1" x14ac:dyDescent="0.2">
      <c r="B74" s="67" t="s">
        <v>137</v>
      </c>
      <c r="C74" s="67" t="s">
        <v>138</v>
      </c>
      <c r="D74" s="75">
        <v>47777642</v>
      </c>
      <c r="E74" s="76">
        <v>20760448</v>
      </c>
      <c r="F74" s="71">
        <v>14563891</v>
      </c>
      <c r="G74" s="71">
        <v>0</v>
      </c>
      <c r="H74" s="77">
        <v>83101981</v>
      </c>
    </row>
    <row r="75" spans="2:8" ht="15" customHeight="1" x14ac:dyDescent="0.2">
      <c r="B75" s="67" t="s">
        <v>139</v>
      </c>
      <c r="C75" s="67" t="s">
        <v>140</v>
      </c>
      <c r="D75" s="75">
        <v>47438589</v>
      </c>
      <c r="E75" s="76">
        <v>11628869</v>
      </c>
      <c r="F75" s="71">
        <v>12874543</v>
      </c>
      <c r="G75" s="71">
        <v>0</v>
      </c>
      <c r="H75" s="77">
        <v>71942001</v>
      </c>
    </row>
    <row r="76" spans="2:8" ht="15" customHeight="1" x14ac:dyDescent="0.2">
      <c r="B76" s="67" t="s">
        <v>141</v>
      </c>
      <c r="C76" s="67" t="s">
        <v>142</v>
      </c>
      <c r="D76" s="75">
        <v>12059806</v>
      </c>
      <c r="E76" s="76">
        <v>17762150</v>
      </c>
      <c r="F76" s="71">
        <v>11710906</v>
      </c>
      <c r="G76" s="71">
        <v>0</v>
      </c>
      <c r="H76" s="77">
        <v>41532862</v>
      </c>
    </row>
    <row r="77" spans="2:8" ht="15" customHeight="1" x14ac:dyDescent="0.2">
      <c r="B77" s="67" t="s">
        <v>143</v>
      </c>
      <c r="C77" s="67" t="s">
        <v>144</v>
      </c>
      <c r="D77" s="75">
        <v>11881269</v>
      </c>
      <c r="E77" s="76">
        <v>5499976</v>
      </c>
      <c r="F77" s="71">
        <v>0</v>
      </c>
      <c r="G77" s="71">
        <v>10781520</v>
      </c>
      <c r="H77" s="77">
        <v>28162765</v>
      </c>
    </row>
    <row r="78" spans="2:8" ht="15" customHeight="1" x14ac:dyDescent="0.2">
      <c r="B78" s="67" t="s">
        <v>145</v>
      </c>
      <c r="C78" s="67" t="s">
        <v>146</v>
      </c>
      <c r="D78" s="75">
        <v>0</v>
      </c>
      <c r="E78" s="76">
        <v>0</v>
      </c>
      <c r="F78" s="71">
        <v>0</v>
      </c>
      <c r="G78" s="71">
        <v>0</v>
      </c>
      <c r="H78" s="77">
        <v>0</v>
      </c>
    </row>
    <row r="79" spans="2:8" ht="15" customHeight="1" x14ac:dyDescent="0.2">
      <c r="B79" s="67" t="s">
        <v>147</v>
      </c>
      <c r="C79" s="67" t="s">
        <v>148</v>
      </c>
      <c r="D79" s="75">
        <v>101186899</v>
      </c>
      <c r="E79" s="76">
        <v>33169291</v>
      </c>
      <c r="F79" s="71">
        <v>0</v>
      </c>
      <c r="G79" s="71">
        <v>21158753</v>
      </c>
      <c r="H79" s="77">
        <v>155514943</v>
      </c>
    </row>
    <row r="80" spans="2:8" ht="15" customHeight="1" x14ac:dyDescent="0.2">
      <c r="B80" s="67" t="s">
        <v>149</v>
      </c>
      <c r="C80" s="67" t="s">
        <v>150</v>
      </c>
      <c r="D80" s="75">
        <v>55295337</v>
      </c>
      <c r="E80" s="76">
        <v>13742986</v>
      </c>
      <c r="F80" s="71">
        <v>0</v>
      </c>
      <c r="G80" s="71">
        <v>21751195</v>
      </c>
      <c r="H80" s="77">
        <v>90789518</v>
      </c>
    </row>
    <row r="81" spans="2:8" ht="15" customHeight="1" x14ac:dyDescent="0.2">
      <c r="B81" s="67" t="s">
        <v>151</v>
      </c>
      <c r="C81" s="67" t="s">
        <v>152</v>
      </c>
      <c r="D81" s="75">
        <v>0</v>
      </c>
      <c r="E81" s="76">
        <v>0</v>
      </c>
      <c r="F81" s="71">
        <v>0</v>
      </c>
      <c r="G81" s="71">
        <v>18925366</v>
      </c>
      <c r="H81" s="77">
        <v>18925366</v>
      </c>
    </row>
    <row r="82" spans="2:8" ht="15" customHeight="1" x14ac:dyDescent="0.2">
      <c r="B82" s="67" t="s">
        <v>153</v>
      </c>
      <c r="C82" s="67" t="s">
        <v>154</v>
      </c>
      <c r="D82" s="75">
        <v>30429549</v>
      </c>
      <c r="E82" s="76">
        <v>16979285</v>
      </c>
      <c r="F82" s="71">
        <v>11201233</v>
      </c>
      <c r="G82" s="71">
        <v>0</v>
      </c>
      <c r="H82" s="77">
        <v>58610067</v>
      </c>
    </row>
    <row r="83" spans="2:8" ht="15" customHeight="1" x14ac:dyDescent="0.2">
      <c r="B83" s="67" t="s">
        <v>155</v>
      </c>
      <c r="C83" s="67" t="s">
        <v>156</v>
      </c>
      <c r="D83" s="75">
        <v>48082791</v>
      </c>
      <c r="E83" s="76">
        <v>28557507</v>
      </c>
      <c r="F83" s="71">
        <v>12362208</v>
      </c>
      <c r="G83" s="71">
        <v>0</v>
      </c>
      <c r="H83" s="77">
        <v>89002506</v>
      </c>
    </row>
    <row r="84" spans="2:8" ht="15" customHeight="1" x14ac:dyDescent="0.2">
      <c r="B84" s="67" t="s">
        <v>157</v>
      </c>
      <c r="C84" s="67" t="s">
        <v>158</v>
      </c>
      <c r="D84" s="75">
        <v>35759302</v>
      </c>
      <c r="E84" s="76">
        <v>14756718</v>
      </c>
      <c r="F84" s="71">
        <v>11678744</v>
      </c>
      <c r="G84" s="71">
        <v>0</v>
      </c>
      <c r="H84" s="77">
        <v>62194764</v>
      </c>
    </row>
    <row r="85" spans="2:8" ht="15" customHeight="1" x14ac:dyDescent="0.2">
      <c r="B85" s="67" t="s">
        <v>159</v>
      </c>
      <c r="C85" s="67" t="s">
        <v>160</v>
      </c>
      <c r="D85" s="75">
        <v>24738924</v>
      </c>
      <c r="E85" s="76">
        <v>7597488</v>
      </c>
      <c r="F85" s="71">
        <v>8604227</v>
      </c>
      <c r="G85" s="71">
        <v>0</v>
      </c>
      <c r="H85" s="77">
        <v>40940639</v>
      </c>
    </row>
    <row r="86" spans="2:8" ht="15" customHeight="1" x14ac:dyDescent="0.2">
      <c r="B86" s="67" t="s">
        <v>161</v>
      </c>
      <c r="C86" s="67" t="s">
        <v>162</v>
      </c>
      <c r="D86" s="75">
        <v>16510920</v>
      </c>
      <c r="E86" s="76">
        <v>42456446</v>
      </c>
      <c r="F86" s="71">
        <v>0</v>
      </c>
      <c r="G86" s="71">
        <v>17074670</v>
      </c>
      <c r="H86" s="77">
        <v>76042036</v>
      </c>
    </row>
    <row r="87" spans="2:8" ht="15" customHeight="1" x14ac:dyDescent="0.2">
      <c r="B87" s="67" t="s">
        <v>163</v>
      </c>
      <c r="C87" s="67" t="s">
        <v>164</v>
      </c>
      <c r="D87" s="75">
        <v>52873852</v>
      </c>
      <c r="E87" s="76">
        <v>18356740</v>
      </c>
      <c r="F87" s="71">
        <v>0</v>
      </c>
      <c r="G87" s="71">
        <v>9000309</v>
      </c>
      <c r="H87" s="77">
        <v>80230901</v>
      </c>
    </row>
    <row r="88" spans="2:8" ht="15" customHeight="1" x14ac:dyDescent="0.2">
      <c r="B88" s="67" t="s">
        <v>165</v>
      </c>
      <c r="C88" s="67" t="s">
        <v>166</v>
      </c>
      <c r="D88" s="75">
        <v>50040470</v>
      </c>
      <c r="E88" s="76">
        <v>9750672</v>
      </c>
      <c r="F88" s="71">
        <v>14934601</v>
      </c>
      <c r="G88" s="71">
        <v>0</v>
      </c>
      <c r="H88" s="77">
        <v>74725743</v>
      </c>
    </row>
    <row r="89" spans="2:8" ht="15" customHeight="1" x14ac:dyDescent="0.2">
      <c r="B89" s="67" t="s">
        <v>167</v>
      </c>
      <c r="C89" s="67" t="s">
        <v>168</v>
      </c>
      <c r="D89" s="75">
        <v>25335062</v>
      </c>
      <c r="E89" s="76">
        <v>17801535</v>
      </c>
      <c r="F89" s="71">
        <v>12938844</v>
      </c>
      <c r="G89" s="71">
        <v>0</v>
      </c>
      <c r="H89" s="77">
        <v>56075441</v>
      </c>
    </row>
    <row r="90" spans="2:8" ht="15" customHeight="1" x14ac:dyDescent="0.2">
      <c r="B90" s="67" t="s">
        <v>169</v>
      </c>
      <c r="C90" s="67" t="s">
        <v>170</v>
      </c>
      <c r="D90" s="75">
        <v>29658339</v>
      </c>
      <c r="E90" s="76">
        <v>28124709</v>
      </c>
      <c r="F90" s="71">
        <v>10698324</v>
      </c>
      <c r="G90" s="71">
        <v>0</v>
      </c>
      <c r="H90" s="77">
        <v>68481372</v>
      </c>
    </row>
    <row r="91" spans="2:8" ht="15" customHeight="1" x14ac:dyDescent="0.2">
      <c r="B91" s="67" t="s">
        <v>171</v>
      </c>
      <c r="C91" s="67" t="s">
        <v>172</v>
      </c>
      <c r="D91" s="75">
        <v>33716800</v>
      </c>
      <c r="E91" s="76">
        <v>18145077</v>
      </c>
      <c r="F91" s="71">
        <v>9960375</v>
      </c>
      <c r="G91" s="71">
        <v>0</v>
      </c>
      <c r="H91" s="77">
        <v>61822252</v>
      </c>
    </row>
    <row r="92" spans="2:8" ht="15" customHeight="1" x14ac:dyDescent="0.2">
      <c r="B92" s="67" t="s">
        <v>173</v>
      </c>
      <c r="C92" s="67" t="s">
        <v>174</v>
      </c>
      <c r="D92" s="75">
        <v>32720823</v>
      </c>
      <c r="E92" s="76">
        <v>20367648</v>
      </c>
      <c r="F92" s="71">
        <v>12194462</v>
      </c>
      <c r="G92" s="71">
        <v>0</v>
      </c>
      <c r="H92" s="77">
        <v>65282933</v>
      </c>
    </row>
    <row r="93" spans="2:8" ht="15" customHeight="1" x14ac:dyDescent="0.2">
      <c r="B93" s="67" t="s">
        <v>175</v>
      </c>
      <c r="C93" s="67" t="s">
        <v>176</v>
      </c>
      <c r="D93" s="75">
        <v>13749098</v>
      </c>
      <c r="E93" s="76">
        <v>2523622</v>
      </c>
      <c r="F93" s="71">
        <v>0</v>
      </c>
      <c r="G93" s="71">
        <v>2413997</v>
      </c>
      <c r="H93" s="77">
        <v>18686717</v>
      </c>
    </row>
    <row r="94" spans="2:8" ht="15" customHeight="1" x14ac:dyDescent="0.2">
      <c r="B94" s="67" t="s">
        <v>177</v>
      </c>
      <c r="C94" s="67" t="s">
        <v>178</v>
      </c>
      <c r="D94" s="75">
        <v>67629789</v>
      </c>
      <c r="E94" s="76">
        <v>0</v>
      </c>
      <c r="F94" s="71">
        <v>0</v>
      </c>
      <c r="G94" s="71">
        <v>18741289</v>
      </c>
      <c r="H94" s="77">
        <v>86371078</v>
      </c>
    </row>
    <row r="95" spans="2:8" ht="15" customHeight="1" x14ac:dyDescent="0.2">
      <c r="B95" s="67" t="s">
        <v>179</v>
      </c>
      <c r="C95" s="67" t="s">
        <v>180</v>
      </c>
      <c r="D95" s="75">
        <v>75539728</v>
      </c>
      <c r="E95" s="76">
        <v>16665134</v>
      </c>
      <c r="F95" s="71">
        <v>0</v>
      </c>
      <c r="G95" s="71">
        <v>0</v>
      </c>
      <c r="H95" s="77">
        <v>92204862</v>
      </c>
    </row>
    <row r="96" spans="2:8" ht="15" customHeight="1" x14ac:dyDescent="0.2">
      <c r="B96" s="67" t="s">
        <v>181</v>
      </c>
      <c r="C96" s="67" t="s">
        <v>182</v>
      </c>
      <c r="D96" s="75">
        <v>150534264</v>
      </c>
      <c r="E96" s="76">
        <v>27205179</v>
      </c>
      <c r="F96" s="71">
        <v>0</v>
      </c>
      <c r="G96" s="71">
        <v>31465842</v>
      </c>
      <c r="H96" s="77">
        <v>209205285</v>
      </c>
    </row>
    <row r="97" spans="2:8" ht="15" customHeight="1" x14ac:dyDescent="0.2">
      <c r="B97" s="67" t="s">
        <v>183</v>
      </c>
      <c r="C97" s="67" t="s">
        <v>184</v>
      </c>
      <c r="D97" s="75">
        <v>100399959</v>
      </c>
      <c r="E97" s="76">
        <v>23368227</v>
      </c>
      <c r="F97" s="71">
        <v>0</v>
      </c>
      <c r="G97" s="71">
        <v>20339206</v>
      </c>
      <c r="H97" s="77">
        <v>144107392</v>
      </c>
    </row>
    <row r="98" spans="2:8" ht="15" customHeight="1" x14ac:dyDescent="0.2">
      <c r="B98" s="67" t="s">
        <v>185</v>
      </c>
      <c r="C98" s="67" t="s">
        <v>186</v>
      </c>
      <c r="D98" s="75">
        <v>80092007</v>
      </c>
      <c r="E98" s="76">
        <v>0</v>
      </c>
      <c r="F98" s="71">
        <v>0</v>
      </c>
      <c r="G98" s="71">
        <v>21066309</v>
      </c>
      <c r="H98" s="77">
        <v>101158316</v>
      </c>
    </row>
    <row r="99" spans="2:8" ht="15" customHeight="1" x14ac:dyDescent="0.2">
      <c r="B99" s="67" t="s">
        <v>187</v>
      </c>
      <c r="C99" s="67" t="s">
        <v>188</v>
      </c>
      <c r="D99" s="75">
        <v>30062264</v>
      </c>
      <c r="E99" s="76">
        <v>70367136</v>
      </c>
      <c r="F99" s="71">
        <v>11886144</v>
      </c>
      <c r="G99" s="71">
        <v>8711933</v>
      </c>
      <c r="H99" s="77">
        <v>121027477</v>
      </c>
    </row>
    <row r="100" spans="2:8" ht="15" customHeight="1" x14ac:dyDescent="0.2">
      <c r="B100" s="67" t="s">
        <v>189</v>
      </c>
      <c r="C100" s="67" t="s">
        <v>190</v>
      </c>
      <c r="D100" s="75">
        <v>25381816</v>
      </c>
      <c r="E100" s="76">
        <v>99558193</v>
      </c>
      <c r="F100" s="71">
        <v>12083342</v>
      </c>
      <c r="G100" s="71">
        <v>8341685</v>
      </c>
      <c r="H100" s="77">
        <v>145365036</v>
      </c>
    </row>
    <row r="101" spans="2:8" ht="15" customHeight="1" x14ac:dyDescent="0.2">
      <c r="B101" s="67" t="s">
        <v>191</v>
      </c>
      <c r="C101" s="67" t="s">
        <v>192</v>
      </c>
      <c r="D101" s="75">
        <v>19928208</v>
      </c>
      <c r="E101" s="76">
        <v>16962492</v>
      </c>
      <c r="F101" s="71">
        <v>9087062</v>
      </c>
      <c r="G101" s="71">
        <v>5998407</v>
      </c>
      <c r="H101" s="77">
        <v>51976169</v>
      </c>
    </row>
    <row r="102" spans="2:8" ht="15" customHeight="1" x14ac:dyDescent="0.2">
      <c r="B102" s="67" t="s">
        <v>193</v>
      </c>
      <c r="C102" s="67" t="s">
        <v>194</v>
      </c>
      <c r="D102" s="75">
        <v>239233</v>
      </c>
      <c r="E102" s="76">
        <v>142114520</v>
      </c>
      <c r="F102" s="71">
        <v>23228641</v>
      </c>
      <c r="G102" s="71">
        <v>19056920</v>
      </c>
      <c r="H102" s="77">
        <v>184639314</v>
      </c>
    </row>
    <row r="103" spans="2:8" ht="15" customHeight="1" x14ac:dyDescent="0.2">
      <c r="B103" s="67" t="s">
        <v>195</v>
      </c>
      <c r="C103" s="67" t="s">
        <v>196</v>
      </c>
      <c r="D103" s="75">
        <v>477146</v>
      </c>
      <c r="E103" s="76">
        <v>3022965</v>
      </c>
      <c r="F103" s="71">
        <v>186600</v>
      </c>
      <c r="G103" s="71">
        <v>133876</v>
      </c>
      <c r="H103" s="77">
        <v>3820587</v>
      </c>
    </row>
    <row r="104" spans="2:8" ht="15" customHeight="1" x14ac:dyDescent="0.2">
      <c r="B104" s="67" t="s">
        <v>197</v>
      </c>
      <c r="C104" s="67" t="s">
        <v>198</v>
      </c>
      <c r="D104" s="75">
        <v>15096216</v>
      </c>
      <c r="E104" s="76">
        <v>469491</v>
      </c>
      <c r="F104" s="71">
        <v>10688940</v>
      </c>
      <c r="G104" s="71">
        <v>5726459</v>
      </c>
      <c r="H104" s="77">
        <v>31981106</v>
      </c>
    </row>
    <row r="105" spans="2:8" ht="15" customHeight="1" x14ac:dyDescent="0.2">
      <c r="B105" s="67" t="s">
        <v>199</v>
      </c>
      <c r="C105" s="67" t="s">
        <v>200</v>
      </c>
      <c r="D105" s="75">
        <v>10215682</v>
      </c>
      <c r="E105" s="76">
        <v>0</v>
      </c>
      <c r="F105" s="71">
        <v>1062078</v>
      </c>
      <c r="G105" s="71">
        <v>788789</v>
      </c>
      <c r="H105" s="77">
        <v>12066549</v>
      </c>
    </row>
  </sheetData>
  <autoFilter ref="B3:H105"/>
  <pageMargins left="0.27559055118110237" right="0.17" top="0.31" bottom="0.15748031496062992" header="0.15748031496062992" footer="0.19685039370078741"/>
  <pageSetup paperSize="8" scale="46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61"/>
  <sheetViews>
    <sheetView workbookViewId="0">
      <selection activeCell="G18" sqref="G18"/>
    </sheetView>
  </sheetViews>
  <sheetFormatPr baseColWidth="10" defaultRowHeight="12.75" x14ac:dyDescent="0.2"/>
  <cols>
    <col min="2" max="2" width="41.28515625" customWidth="1"/>
    <col min="3" max="4" width="23.42578125" customWidth="1"/>
    <col min="5" max="5" width="14" customWidth="1"/>
    <col min="7" max="7" width="24" customWidth="1"/>
    <col min="8" max="8" width="15.28515625" customWidth="1"/>
    <col min="9" max="10" width="16" customWidth="1"/>
  </cols>
  <sheetData>
    <row r="5" spans="2:9" ht="15" x14ac:dyDescent="0.25">
      <c r="B5" s="94" t="s">
        <v>201</v>
      </c>
      <c r="C5" s="95"/>
      <c r="D5" s="95"/>
      <c r="E5" s="95"/>
    </row>
    <row r="8" spans="2:9" x14ac:dyDescent="0.2">
      <c r="C8" s="4" t="s">
        <v>202</v>
      </c>
      <c r="D8" s="4" t="s">
        <v>203</v>
      </c>
      <c r="E8" s="5" t="s">
        <v>204</v>
      </c>
    </row>
    <row r="9" spans="2:9" ht="21.75" customHeight="1" x14ac:dyDescent="0.2">
      <c r="B9" s="6" t="s">
        <v>205</v>
      </c>
      <c r="C9" s="7">
        <f>ROUND(12258191221.9086,0)</f>
        <v>12258191222</v>
      </c>
      <c r="D9" s="7">
        <f>C14</f>
        <v>11813278006.587156</v>
      </c>
      <c r="E9" s="8">
        <f>D9-C9</f>
        <v>-444913215.4128437</v>
      </c>
      <c r="H9" s="51">
        <v>2014</v>
      </c>
      <c r="I9" s="51">
        <v>2015</v>
      </c>
    </row>
    <row r="10" spans="2:9" ht="21.75" customHeight="1" x14ac:dyDescent="0.2">
      <c r="B10" s="9" t="s">
        <v>206</v>
      </c>
      <c r="C10" s="7">
        <v>0</v>
      </c>
      <c r="D10" s="7">
        <v>0</v>
      </c>
      <c r="E10" s="8">
        <f t="shared" ref="E10:E26" si="0">D10-C10</f>
        <v>0</v>
      </c>
      <c r="G10" s="2" t="s">
        <v>239</v>
      </c>
      <c r="H10" s="52">
        <v>476000000</v>
      </c>
      <c r="I10" s="52">
        <v>1148000000</v>
      </c>
    </row>
    <row r="11" spans="2:9" ht="21.75" customHeight="1" x14ac:dyDescent="0.2">
      <c r="B11" s="9" t="s">
        <v>207</v>
      </c>
      <c r="C11" s="7">
        <v>871236.12075002701</v>
      </c>
      <c r="D11" s="7">
        <v>7537920.87100395</v>
      </c>
      <c r="E11" s="8">
        <f t="shared" si="0"/>
        <v>6666684.7502539232</v>
      </c>
      <c r="G11" s="2" t="s">
        <v>240</v>
      </c>
      <c r="H11" s="53">
        <v>21958020.707906801</v>
      </c>
      <c r="I11" s="53">
        <v>83406091</v>
      </c>
    </row>
    <row r="12" spans="2:9" ht="21.75" customHeight="1" x14ac:dyDescent="0.2">
      <c r="B12" s="9" t="s">
        <v>208</v>
      </c>
      <c r="C12" s="7">
        <v>10000000</v>
      </c>
      <c r="D12" s="7">
        <v>10000000</v>
      </c>
      <c r="E12" s="8">
        <f t="shared" si="0"/>
        <v>0</v>
      </c>
    </row>
    <row r="13" spans="2:9" ht="21.75" customHeight="1" x14ac:dyDescent="0.2">
      <c r="B13" s="9" t="s">
        <v>209</v>
      </c>
      <c r="C13" s="3">
        <f>H10-H11</f>
        <v>454041979.29209322</v>
      </c>
      <c r="D13" s="10">
        <f>I10-I11</f>
        <v>1064593909</v>
      </c>
      <c r="E13" s="8"/>
    </row>
    <row r="14" spans="2:9" ht="21.75" customHeight="1" x14ac:dyDescent="0.2">
      <c r="B14" s="6" t="s">
        <v>210</v>
      </c>
      <c r="C14" s="11">
        <f>C9-C10-C11+C12-C13</f>
        <v>11813278006.587156</v>
      </c>
      <c r="D14" s="11">
        <f>D9-D10-D11+D12-D13</f>
        <v>10751146176.716152</v>
      </c>
      <c r="E14" s="8">
        <f t="shared" si="0"/>
        <v>-1062131829.8710041</v>
      </c>
      <c r="G14" s="65">
        <f>D9-D11+D12-I10</f>
        <v>10667740085.716152</v>
      </c>
    </row>
    <row r="15" spans="2:9" ht="21.75" customHeight="1" x14ac:dyDescent="0.2">
      <c r="B15" s="6"/>
      <c r="C15" s="7"/>
      <c r="D15" s="7"/>
      <c r="E15" s="8"/>
    </row>
    <row r="16" spans="2:9" ht="21.75" customHeight="1" x14ac:dyDescent="0.2">
      <c r="B16" s="6" t="s">
        <v>211</v>
      </c>
      <c r="C16" s="7">
        <v>2830232455</v>
      </c>
      <c r="D16" s="7">
        <f>C16-D11</f>
        <v>2822694534.1289959</v>
      </c>
      <c r="E16" s="8">
        <f t="shared" si="0"/>
        <v>-7537920.8710041046</v>
      </c>
    </row>
    <row r="17" spans="2:5" ht="21.75" customHeight="1" x14ac:dyDescent="0.2">
      <c r="B17" s="6"/>
      <c r="C17" s="7"/>
      <c r="D17" s="7"/>
      <c r="E17" s="8"/>
    </row>
    <row r="18" spans="2:5" ht="21.75" customHeight="1" x14ac:dyDescent="0.2">
      <c r="B18" s="6" t="s">
        <v>212</v>
      </c>
      <c r="C18" s="7">
        <v>7560099200</v>
      </c>
      <c r="D18" s="12">
        <v>6485505291</v>
      </c>
      <c r="E18" s="8"/>
    </row>
    <row r="19" spans="2:5" ht="21.75" customHeight="1" x14ac:dyDescent="0.2">
      <c r="B19" s="6"/>
      <c r="C19" s="7"/>
      <c r="D19" s="7"/>
      <c r="E19" s="8">
        <f>D19-C19</f>
        <v>0</v>
      </c>
    </row>
    <row r="20" spans="2:5" ht="21.75" customHeight="1" x14ac:dyDescent="0.2">
      <c r="B20" s="6" t="s">
        <v>213</v>
      </c>
      <c r="C20" s="13">
        <f>C14-C16-C18</f>
        <v>1422946351.5871563</v>
      </c>
      <c r="D20" s="13">
        <f>D14-D16-D18</f>
        <v>1442946351.5871563</v>
      </c>
      <c r="E20" s="8">
        <f t="shared" si="0"/>
        <v>20000000</v>
      </c>
    </row>
    <row r="21" spans="2:5" ht="21.75" customHeight="1" x14ac:dyDescent="0.2">
      <c r="B21" s="14" t="s">
        <v>214</v>
      </c>
      <c r="C21" s="8">
        <v>10000000</v>
      </c>
      <c r="D21" s="8">
        <v>20000000</v>
      </c>
      <c r="E21" s="8">
        <f t="shared" si="0"/>
        <v>10000000</v>
      </c>
    </row>
    <row r="22" spans="2:5" ht="21.75" customHeight="1" x14ac:dyDescent="0.2">
      <c r="B22" s="9" t="s">
        <v>215</v>
      </c>
      <c r="C22" s="7"/>
      <c r="D22" s="7"/>
      <c r="E22" s="8">
        <f t="shared" si="0"/>
        <v>0</v>
      </c>
    </row>
    <row r="23" spans="2:5" ht="21.75" customHeight="1" x14ac:dyDescent="0.2">
      <c r="B23" s="15" t="s">
        <v>216</v>
      </c>
      <c r="C23" s="16">
        <v>0.65</v>
      </c>
      <c r="D23" s="16">
        <v>0.65</v>
      </c>
      <c r="E23" s="17"/>
    </row>
    <row r="24" spans="2:5" ht="21.75" customHeight="1" x14ac:dyDescent="0.2">
      <c r="B24" s="15" t="s">
        <v>217</v>
      </c>
      <c r="C24" s="16">
        <v>0.35</v>
      </c>
      <c r="D24" s="16">
        <v>0.35</v>
      </c>
      <c r="E24" s="18"/>
    </row>
    <row r="25" spans="2:5" ht="21.75" customHeight="1" x14ac:dyDescent="0.2">
      <c r="B25" s="19"/>
      <c r="C25" s="7"/>
      <c r="D25" s="7"/>
      <c r="E25" s="8">
        <f t="shared" si="0"/>
        <v>0</v>
      </c>
    </row>
    <row r="26" spans="2:5" ht="21.75" customHeight="1" x14ac:dyDescent="0.2">
      <c r="B26" s="9" t="s">
        <v>218</v>
      </c>
      <c r="C26" s="20">
        <v>7.1481223863548382E-2</v>
      </c>
      <c r="D26" s="21">
        <v>7.1201581380224116E-2</v>
      </c>
      <c r="E26" s="8">
        <f t="shared" si="0"/>
        <v>-2.7964248332426611E-4</v>
      </c>
    </row>
    <row r="27" spans="2:5" ht="21.75" customHeight="1" x14ac:dyDescent="0.2">
      <c r="B27" s="15" t="s">
        <v>219</v>
      </c>
      <c r="C27" s="22">
        <f>C20*C26</f>
        <v>101713946.70362094</v>
      </c>
      <c r="D27" s="23">
        <f>ROUND(D20*D26,0)</f>
        <v>102740062</v>
      </c>
      <c r="E27" s="24"/>
    </row>
    <row r="28" spans="2:5" x14ac:dyDescent="0.2">
      <c r="B28" s="25"/>
      <c r="C28" s="26"/>
      <c r="D28" s="27"/>
      <c r="E28" s="28"/>
    </row>
    <row r="29" spans="2:5" x14ac:dyDescent="0.2">
      <c r="B29" s="96" t="s">
        <v>216</v>
      </c>
      <c r="C29" s="97"/>
      <c r="D29" s="97"/>
      <c r="E29" s="98"/>
    </row>
    <row r="30" spans="2:5" x14ac:dyDescent="0.2">
      <c r="B30" s="54"/>
      <c r="C30" s="55">
        <v>2014</v>
      </c>
      <c r="D30" s="55">
        <v>2015</v>
      </c>
      <c r="E30" s="56"/>
    </row>
    <row r="31" spans="2:5" ht="23.25" customHeight="1" x14ac:dyDescent="0.2">
      <c r="B31" s="57" t="s">
        <v>241</v>
      </c>
      <c r="C31" s="30">
        <v>790023202</v>
      </c>
      <c r="D31" s="30">
        <v>796523202</v>
      </c>
      <c r="E31" s="58">
        <f>(D31-C31)/C31</f>
        <v>8.2276064595885115E-3</v>
      </c>
    </row>
    <row r="32" spans="2:5" ht="23.25" customHeight="1" x14ac:dyDescent="0.2">
      <c r="B32" s="29" t="s">
        <v>220</v>
      </c>
      <c r="C32" s="31">
        <v>6500000</v>
      </c>
      <c r="D32" s="31">
        <f>D21*D23</f>
        <v>13000000</v>
      </c>
      <c r="E32" s="58">
        <f>(D32-C32)/C32</f>
        <v>1</v>
      </c>
    </row>
    <row r="33" spans="2:5" ht="24" customHeight="1" x14ac:dyDescent="0.2">
      <c r="B33" s="32" t="s">
        <v>221</v>
      </c>
      <c r="C33" s="33">
        <v>796523202</v>
      </c>
      <c r="D33" s="33">
        <f>D31+D32</f>
        <v>809523202</v>
      </c>
      <c r="E33" s="58">
        <f t="shared" ref="E33:E40" si="1">(D33-C33)/C33</f>
        <v>1.6320930724124719E-2</v>
      </c>
    </row>
    <row r="34" spans="2:5" ht="23.25" customHeight="1" x14ac:dyDescent="0.2">
      <c r="B34" s="34" t="s">
        <v>222</v>
      </c>
      <c r="C34" s="35">
        <v>0</v>
      </c>
      <c r="D34" s="35">
        <v>0</v>
      </c>
      <c r="E34" s="58">
        <v>0</v>
      </c>
    </row>
    <row r="35" spans="2:5" ht="23.25" customHeight="1" x14ac:dyDescent="0.2">
      <c r="B35" s="34" t="s">
        <v>223</v>
      </c>
      <c r="C35" s="35">
        <v>0</v>
      </c>
      <c r="D35" s="35">
        <v>0</v>
      </c>
      <c r="E35" s="58">
        <v>0</v>
      </c>
    </row>
    <row r="36" spans="2:5" ht="23.25" customHeight="1" x14ac:dyDescent="0.2">
      <c r="B36" s="36" t="s">
        <v>224</v>
      </c>
      <c r="C36" s="37">
        <v>796523202</v>
      </c>
      <c r="D36" s="37">
        <f>D33+D34-D35</f>
        <v>809523202</v>
      </c>
      <c r="E36" s="58">
        <f t="shared" si="1"/>
        <v>1.6320930724124719E-2</v>
      </c>
    </row>
    <row r="37" spans="2:5" ht="23.25" customHeight="1" x14ac:dyDescent="0.2">
      <c r="B37" s="38" t="s">
        <v>225</v>
      </c>
      <c r="C37" s="39">
        <v>56936453</v>
      </c>
      <c r="D37" s="39">
        <v>57639332</v>
      </c>
      <c r="E37" s="58">
        <f t="shared" si="1"/>
        <v>1.2344973439072504E-2</v>
      </c>
    </row>
    <row r="38" spans="2:5" ht="23.25" customHeight="1" x14ac:dyDescent="0.2">
      <c r="B38" s="38" t="s">
        <v>226</v>
      </c>
      <c r="C38" s="39">
        <v>2122240</v>
      </c>
      <c r="D38" s="39">
        <v>1485398</v>
      </c>
      <c r="E38" s="58">
        <f t="shared" si="1"/>
        <v>-0.30008010404101326</v>
      </c>
    </row>
    <row r="39" spans="2:5" ht="23.25" customHeight="1" x14ac:dyDescent="0.2">
      <c r="B39" s="40" t="s">
        <v>227</v>
      </c>
      <c r="C39" s="41">
        <v>59058693</v>
      </c>
      <c r="D39" s="41">
        <f>D37+D38</f>
        <v>59124730</v>
      </c>
      <c r="E39" s="58">
        <f t="shared" si="1"/>
        <v>1.1181588458112339E-3</v>
      </c>
    </row>
    <row r="40" spans="2:5" ht="23.25" customHeight="1" x14ac:dyDescent="0.2">
      <c r="B40" s="36" t="s">
        <v>228</v>
      </c>
      <c r="C40" s="42">
        <v>737464510</v>
      </c>
      <c r="D40" s="42">
        <f>D36-D39</f>
        <v>750398472</v>
      </c>
      <c r="E40" s="58">
        <f t="shared" si="1"/>
        <v>1.7538419577641778E-2</v>
      </c>
    </row>
    <row r="41" spans="2:5" x14ac:dyDescent="0.2">
      <c r="B41" s="91"/>
      <c r="C41" s="92"/>
      <c r="D41" s="92"/>
      <c r="E41" s="93"/>
    </row>
    <row r="42" spans="2:5" x14ac:dyDescent="0.2">
      <c r="B42" s="88" t="s">
        <v>217</v>
      </c>
      <c r="C42" s="89"/>
      <c r="D42" s="89"/>
      <c r="E42" s="90"/>
    </row>
    <row r="43" spans="2:5" ht="18" customHeight="1" x14ac:dyDescent="0.2">
      <c r="B43" s="43" t="s">
        <v>229</v>
      </c>
      <c r="C43" s="59">
        <v>622923150</v>
      </c>
      <c r="D43" s="44">
        <v>626423150</v>
      </c>
      <c r="E43" s="62">
        <f>(D43-C43)/C43</f>
        <v>5.6186706177158447E-3</v>
      </c>
    </row>
    <row r="44" spans="2:5" ht="18" customHeight="1" x14ac:dyDescent="0.2">
      <c r="B44" s="43" t="s">
        <v>230</v>
      </c>
      <c r="C44" s="59">
        <v>3500000</v>
      </c>
      <c r="D44" s="31">
        <f>D21*D24</f>
        <v>7000000</v>
      </c>
      <c r="E44" s="62">
        <f t="shared" ref="E44:E52" si="2">(D44-C44)/C44</f>
        <v>1</v>
      </c>
    </row>
    <row r="45" spans="2:5" ht="18" customHeight="1" x14ac:dyDescent="0.2">
      <c r="B45" s="45" t="s">
        <v>231</v>
      </c>
      <c r="C45" s="60">
        <v>626423150</v>
      </c>
      <c r="D45" s="37">
        <f>D43+D44</f>
        <v>633423150</v>
      </c>
      <c r="E45" s="62">
        <f t="shared" si="2"/>
        <v>1.1174555091075417E-2</v>
      </c>
    </row>
    <row r="46" spans="2:5" ht="18" customHeight="1" x14ac:dyDescent="0.2">
      <c r="B46" s="46" t="s">
        <v>222</v>
      </c>
      <c r="C46" s="25">
        <v>0</v>
      </c>
      <c r="D46" s="31">
        <v>0</v>
      </c>
      <c r="E46" s="62">
        <v>0</v>
      </c>
    </row>
    <row r="47" spans="2:5" ht="18" customHeight="1" x14ac:dyDescent="0.2">
      <c r="B47" s="46" t="s">
        <v>223</v>
      </c>
      <c r="C47" s="25">
        <v>0</v>
      </c>
      <c r="D47" s="31">
        <v>0</v>
      </c>
      <c r="E47" s="62">
        <v>0</v>
      </c>
    </row>
    <row r="48" spans="2:5" ht="18" customHeight="1" x14ac:dyDescent="0.2">
      <c r="B48" s="45" t="s">
        <v>232</v>
      </c>
      <c r="C48" s="60">
        <v>626423150</v>
      </c>
      <c r="D48" s="37">
        <f>D45+D46-D47</f>
        <v>633423150</v>
      </c>
      <c r="E48" s="62">
        <f t="shared" si="2"/>
        <v>1.1174555091075417E-2</v>
      </c>
    </row>
    <row r="49" spans="2:5" ht="18" customHeight="1" x14ac:dyDescent="0.2">
      <c r="B49" s="46" t="s">
        <v>233</v>
      </c>
      <c r="C49" s="25">
        <v>44777493</v>
      </c>
      <c r="D49" s="31">
        <v>45100730</v>
      </c>
      <c r="E49" s="62">
        <f t="shared" si="2"/>
        <v>7.2187382174343706E-3</v>
      </c>
    </row>
    <row r="50" spans="2:5" ht="18" customHeight="1" x14ac:dyDescent="0.2">
      <c r="B50" s="46" t="s">
        <v>234</v>
      </c>
      <c r="C50" s="25">
        <v>48190</v>
      </c>
      <c r="D50" s="31">
        <v>85056</v>
      </c>
      <c r="E50" s="62">
        <f t="shared" si="2"/>
        <v>0.7650134882755758</v>
      </c>
    </row>
    <row r="51" spans="2:5" ht="18" customHeight="1" x14ac:dyDescent="0.2">
      <c r="B51" s="47" t="s">
        <v>227</v>
      </c>
      <c r="C51" s="61">
        <v>44825683</v>
      </c>
      <c r="D51" s="37">
        <f>D49+D50</f>
        <v>45185786</v>
      </c>
      <c r="E51" s="62">
        <f t="shared" si="2"/>
        <v>8.0334079906824851E-3</v>
      </c>
    </row>
    <row r="52" spans="2:5" ht="18" customHeight="1" x14ac:dyDescent="0.2">
      <c r="B52" s="45" t="s">
        <v>235</v>
      </c>
      <c r="C52" s="48">
        <v>581597467</v>
      </c>
      <c r="D52" s="48">
        <f>D48-D51</f>
        <v>588237364</v>
      </c>
      <c r="E52" s="62">
        <f t="shared" si="2"/>
        <v>1.1416653917442182E-2</v>
      </c>
    </row>
    <row r="53" spans="2:5" ht="18" customHeight="1" x14ac:dyDescent="0.2">
      <c r="B53" s="85"/>
      <c r="C53" s="86"/>
      <c r="D53" s="86"/>
      <c r="E53" s="87"/>
    </row>
    <row r="54" spans="2:5" ht="18" customHeight="1" x14ac:dyDescent="0.2">
      <c r="B54" s="49" t="s">
        <v>236</v>
      </c>
      <c r="C54" s="50">
        <v>1319061976</v>
      </c>
      <c r="D54" s="63">
        <f>D52+D40</f>
        <v>1338635836</v>
      </c>
      <c r="E54" s="64">
        <f>(D54-C54)/C54</f>
        <v>1.4839226932578943E-2</v>
      </c>
    </row>
    <row r="55" spans="2:5" ht="18" customHeight="1" x14ac:dyDescent="0.2">
      <c r="B55" s="49" t="s">
        <v>237</v>
      </c>
      <c r="C55" s="50">
        <v>103884376</v>
      </c>
      <c r="D55" s="63">
        <f>D51+D39</f>
        <v>104310516</v>
      </c>
      <c r="E55" s="64">
        <f>(D55-C55)/C55</f>
        <v>4.1020605446963456E-3</v>
      </c>
    </row>
    <row r="56" spans="2:5" ht="18" customHeight="1" x14ac:dyDescent="0.2">
      <c r="B56" s="49" t="s">
        <v>238</v>
      </c>
      <c r="C56" s="50">
        <v>1422946352</v>
      </c>
      <c r="D56" s="63">
        <f>D54+D55</f>
        <v>1442946352</v>
      </c>
      <c r="E56" s="64">
        <f>(D56-C56)/C56</f>
        <v>1.4055343669063358E-2</v>
      </c>
    </row>
    <row r="59" spans="2:5" x14ac:dyDescent="0.2">
      <c r="C59" s="51">
        <v>2014</v>
      </c>
      <c r="D59" s="51">
        <v>2015</v>
      </c>
    </row>
    <row r="60" spans="2:5" x14ac:dyDescent="0.2">
      <c r="B60" s="2" t="s">
        <v>239</v>
      </c>
      <c r="C60" s="52">
        <v>476000000</v>
      </c>
      <c r="D60" s="52">
        <v>1148000000</v>
      </c>
    </row>
    <row r="61" spans="2:5" x14ac:dyDescent="0.2">
      <c r="B61" s="2" t="s">
        <v>240</v>
      </c>
      <c r="C61" s="53">
        <v>21958020.707906801</v>
      </c>
      <c r="D61" s="53">
        <v>83406091</v>
      </c>
    </row>
  </sheetData>
  <mergeCells count="5">
    <mergeCell ref="B53:E53"/>
    <mergeCell ref="B42:E42"/>
    <mergeCell ref="B41:E41"/>
    <mergeCell ref="B5:E5"/>
    <mergeCell ref="B29:E29"/>
  </mergeCells>
  <pageMargins left="0.70866141732283472" right="0.70866141732283472" top="0.38" bottom="0.31496062992125984" header="0.27" footer="0.31496062992125984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 DGF 2021</vt:lpstr>
      <vt:lpstr>MAsses</vt:lpstr>
      <vt:lpstr>'Synthèse DGF 2021'!Impression_des_titres</vt:lpstr>
      <vt:lpstr>MAsses!Zone_d_impression</vt:lpstr>
    </vt:vector>
  </TitlesOfParts>
  <Company>DGCL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FABREGUE FL2</dc:creator>
  <cp:lastModifiedBy>ROUGE Julien</cp:lastModifiedBy>
  <cp:lastPrinted>2016-03-25T14:05:01Z</cp:lastPrinted>
  <dcterms:created xsi:type="dcterms:W3CDTF">2015-03-19T06:58:36Z</dcterms:created>
  <dcterms:modified xsi:type="dcterms:W3CDTF">2023-03-31T14:36:19Z</dcterms:modified>
</cp:coreProperties>
</file>