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d_Flae\EspaceFl2\01- Répartition DGF\DGF 2025\7. Synthèse\Départements\"/>
    </mc:Choice>
  </mc:AlternateContent>
  <bookViews>
    <workbookView xWindow="0" yWindow="0" windowWidth="28800" windowHeight="11700"/>
  </bookViews>
  <sheets>
    <sheet name="2025" sheetId="1" r:id="rId1"/>
  </sheets>
  <definedNames>
    <definedName name="_xlnm._FilterDatabase" localSheetId="0" hidden="1">'2025'!$B$15:$AR$117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1" l="1"/>
  <c r="R17" i="1"/>
  <c r="S17" i="1" s="1"/>
  <c r="L14" i="1"/>
  <c r="I14" i="1"/>
  <c r="R18" i="1"/>
  <c r="S18" i="1" s="1"/>
  <c r="L19" i="1"/>
  <c r="I18" i="1"/>
  <c r="F24" i="1"/>
  <c r="F16" i="1"/>
  <c r="Y17" i="1" l="1"/>
  <c r="Y19" i="1"/>
  <c r="Y20" i="1"/>
  <c r="Y21" i="1"/>
  <c r="Y22" i="1"/>
  <c r="Y23" i="1"/>
  <c r="AE23" i="1" s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6" i="1"/>
  <c r="AE16" i="1" l="1"/>
  <c r="AF16" i="1" s="1"/>
  <c r="E14" i="1"/>
  <c r="AD117" i="1" l="1"/>
  <c r="AE117" i="1"/>
  <c r="W117" i="1"/>
  <c r="V117" i="1"/>
  <c r="R117" i="1"/>
  <c r="S117" i="1" s="1"/>
  <c r="F117" i="1"/>
  <c r="AE116" i="1"/>
  <c r="AF116" i="1" s="1"/>
  <c r="AD116" i="1"/>
  <c r="AB116" i="1"/>
  <c r="AC116" i="1" s="1"/>
  <c r="V116" i="1"/>
  <c r="W116" i="1" s="1"/>
  <c r="R116" i="1"/>
  <c r="S116" i="1" s="1"/>
  <c r="L116" i="1"/>
  <c r="I116" i="1"/>
  <c r="F116" i="1"/>
  <c r="AD115" i="1"/>
  <c r="AE115" i="1"/>
  <c r="V115" i="1"/>
  <c r="W115" i="1" s="1"/>
  <c r="R115" i="1"/>
  <c r="S115" i="1" s="1"/>
  <c r="F115" i="1"/>
  <c r="AE114" i="1"/>
  <c r="AF114" i="1" s="1"/>
  <c r="AD114" i="1"/>
  <c r="AB114" i="1"/>
  <c r="AC114" i="1" s="1"/>
  <c r="V114" i="1"/>
  <c r="W114" i="1" s="1"/>
  <c r="R114" i="1"/>
  <c r="S114" i="1" s="1"/>
  <c r="L114" i="1"/>
  <c r="I114" i="1"/>
  <c r="F114" i="1"/>
  <c r="AD113" i="1"/>
  <c r="AE113" i="1"/>
  <c r="V113" i="1"/>
  <c r="W113" i="1" s="1"/>
  <c r="R113" i="1"/>
  <c r="S113" i="1" s="1"/>
  <c r="L113" i="1"/>
  <c r="I113" i="1"/>
  <c r="F113" i="1"/>
  <c r="AE112" i="1"/>
  <c r="AJ112" i="1" s="1"/>
  <c r="AD112" i="1"/>
  <c r="AB112" i="1"/>
  <c r="AC112" i="1" s="1"/>
  <c r="V112" i="1"/>
  <c r="W112" i="1" s="1"/>
  <c r="R112" i="1"/>
  <c r="S112" i="1" s="1"/>
  <c r="L112" i="1"/>
  <c r="I112" i="1"/>
  <c r="F112" i="1"/>
  <c r="AD111" i="1"/>
  <c r="V111" i="1"/>
  <c r="W111" i="1" s="1"/>
  <c r="R111" i="1"/>
  <c r="S111" i="1" s="1"/>
  <c r="L111" i="1"/>
  <c r="I111" i="1"/>
  <c r="F111" i="1"/>
  <c r="AD110" i="1"/>
  <c r="AE110" i="1"/>
  <c r="W110" i="1"/>
  <c r="V110" i="1"/>
  <c r="R110" i="1"/>
  <c r="S110" i="1" s="1"/>
  <c r="L110" i="1"/>
  <c r="I110" i="1"/>
  <c r="F110" i="1"/>
  <c r="AE109" i="1"/>
  <c r="AJ109" i="1" s="1"/>
  <c r="AD109" i="1"/>
  <c r="AB109" i="1"/>
  <c r="AC109" i="1" s="1"/>
  <c r="V109" i="1"/>
  <c r="W109" i="1" s="1"/>
  <c r="R109" i="1"/>
  <c r="S109" i="1" s="1"/>
  <c r="L109" i="1"/>
  <c r="I109" i="1"/>
  <c r="F109" i="1"/>
  <c r="AD108" i="1"/>
  <c r="AE108" i="1"/>
  <c r="W108" i="1"/>
  <c r="V108" i="1"/>
  <c r="R108" i="1"/>
  <c r="S108" i="1" s="1"/>
  <c r="L108" i="1"/>
  <c r="I108" i="1"/>
  <c r="F108" i="1"/>
  <c r="AE107" i="1"/>
  <c r="AQ107" i="1" s="1"/>
  <c r="AR107" i="1" s="1"/>
  <c r="AD107" i="1"/>
  <c r="AC107" i="1"/>
  <c r="AB107" i="1"/>
  <c r="V107" i="1"/>
  <c r="W107" i="1" s="1"/>
  <c r="R107" i="1"/>
  <c r="S107" i="1" s="1"/>
  <c r="L107" i="1"/>
  <c r="I107" i="1"/>
  <c r="F107" i="1"/>
  <c r="AE106" i="1"/>
  <c r="AF106" i="1" s="1"/>
  <c r="AD106" i="1"/>
  <c r="AB106" i="1"/>
  <c r="AC106" i="1" s="1"/>
  <c r="W106" i="1"/>
  <c r="V106" i="1"/>
  <c r="R106" i="1"/>
  <c r="S106" i="1" s="1"/>
  <c r="L106" i="1"/>
  <c r="I106" i="1"/>
  <c r="F106" i="1"/>
  <c r="AD105" i="1"/>
  <c r="AE105" i="1"/>
  <c r="V105" i="1"/>
  <c r="W105" i="1" s="1"/>
  <c r="R105" i="1"/>
  <c r="S105" i="1" s="1"/>
  <c r="L105" i="1"/>
  <c r="I105" i="1"/>
  <c r="F105" i="1"/>
  <c r="AE104" i="1"/>
  <c r="AJ104" i="1" s="1"/>
  <c r="AD104" i="1"/>
  <c r="AB104" i="1"/>
  <c r="AC104" i="1" s="1"/>
  <c r="V104" i="1"/>
  <c r="W104" i="1" s="1"/>
  <c r="R104" i="1"/>
  <c r="S104" i="1" s="1"/>
  <c r="L104" i="1"/>
  <c r="I104" i="1"/>
  <c r="F104" i="1"/>
  <c r="AD103" i="1"/>
  <c r="V103" i="1"/>
  <c r="W103" i="1" s="1"/>
  <c r="R103" i="1"/>
  <c r="S103" i="1" s="1"/>
  <c r="L103" i="1"/>
  <c r="I103" i="1"/>
  <c r="F103" i="1"/>
  <c r="AD102" i="1"/>
  <c r="AE102" i="1"/>
  <c r="V102" i="1"/>
  <c r="W102" i="1" s="1"/>
  <c r="R102" i="1"/>
  <c r="S102" i="1" s="1"/>
  <c r="L102" i="1"/>
  <c r="I102" i="1"/>
  <c r="F102" i="1"/>
  <c r="AE101" i="1"/>
  <c r="AJ101" i="1" s="1"/>
  <c r="AD101" i="1"/>
  <c r="AB101" i="1"/>
  <c r="AC101" i="1" s="1"/>
  <c r="V101" i="1"/>
  <c r="W101" i="1" s="1"/>
  <c r="R101" i="1"/>
  <c r="S101" i="1" s="1"/>
  <c r="L101" i="1"/>
  <c r="I101" i="1"/>
  <c r="F101" i="1"/>
  <c r="AD100" i="1"/>
  <c r="AE100" i="1"/>
  <c r="V100" i="1"/>
  <c r="W100" i="1" s="1"/>
  <c r="R100" i="1"/>
  <c r="S100" i="1" s="1"/>
  <c r="L100" i="1"/>
  <c r="I100" i="1"/>
  <c r="F100" i="1"/>
  <c r="AD99" i="1"/>
  <c r="AB99" i="1"/>
  <c r="AC99" i="1" s="1"/>
  <c r="V99" i="1"/>
  <c r="W99" i="1" s="1"/>
  <c r="R99" i="1"/>
  <c r="S99" i="1" s="1"/>
  <c r="L99" i="1"/>
  <c r="I99" i="1"/>
  <c r="F99" i="1"/>
  <c r="AE98" i="1"/>
  <c r="AQ98" i="1" s="1"/>
  <c r="AR98" i="1" s="1"/>
  <c r="AD98" i="1"/>
  <c r="AB98" i="1"/>
  <c r="AC98" i="1" s="1"/>
  <c r="V98" i="1"/>
  <c r="W98" i="1" s="1"/>
  <c r="R98" i="1"/>
  <c r="S98" i="1" s="1"/>
  <c r="L98" i="1"/>
  <c r="I98" i="1"/>
  <c r="F98" i="1"/>
  <c r="AD97" i="1"/>
  <c r="AE97" i="1"/>
  <c r="V97" i="1"/>
  <c r="W97" i="1" s="1"/>
  <c r="R97" i="1"/>
  <c r="S97" i="1" s="1"/>
  <c r="L97" i="1"/>
  <c r="I97" i="1"/>
  <c r="F97" i="1"/>
  <c r="AE96" i="1"/>
  <c r="AJ96" i="1" s="1"/>
  <c r="AD96" i="1"/>
  <c r="AB96" i="1"/>
  <c r="AC96" i="1" s="1"/>
  <c r="V96" i="1"/>
  <c r="W96" i="1" s="1"/>
  <c r="R96" i="1"/>
  <c r="S96" i="1" s="1"/>
  <c r="L96" i="1"/>
  <c r="I96" i="1"/>
  <c r="F96" i="1"/>
  <c r="AD95" i="1"/>
  <c r="AB95" i="1"/>
  <c r="AC95" i="1" s="1"/>
  <c r="V95" i="1"/>
  <c r="W95" i="1" s="1"/>
  <c r="R95" i="1"/>
  <c r="S95" i="1" s="1"/>
  <c r="L95" i="1"/>
  <c r="I95" i="1"/>
  <c r="F95" i="1"/>
  <c r="AD94" i="1"/>
  <c r="AB94" i="1"/>
  <c r="AC94" i="1" s="1"/>
  <c r="AE94" i="1"/>
  <c r="AF94" i="1" s="1"/>
  <c r="V94" i="1"/>
  <c r="W94" i="1" s="1"/>
  <c r="R94" i="1"/>
  <c r="S94" i="1" s="1"/>
  <c r="L94" i="1"/>
  <c r="I94" i="1"/>
  <c r="F94" i="1"/>
  <c r="AE93" i="1"/>
  <c r="AJ93" i="1" s="1"/>
  <c r="AD93" i="1"/>
  <c r="AB93" i="1"/>
  <c r="AC93" i="1" s="1"/>
  <c r="W93" i="1"/>
  <c r="V93" i="1"/>
  <c r="S93" i="1"/>
  <c r="R93" i="1"/>
  <c r="L93" i="1"/>
  <c r="I93" i="1"/>
  <c r="F93" i="1"/>
  <c r="AD92" i="1"/>
  <c r="AE92" i="1"/>
  <c r="V92" i="1"/>
  <c r="W92" i="1" s="1"/>
  <c r="R92" i="1"/>
  <c r="S92" i="1" s="1"/>
  <c r="L92" i="1"/>
  <c r="I92" i="1"/>
  <c r="F92" i="1"/>
  <c r="AD91" i="1"/>
  <c r="AB91" i="1"/>
  <c r="AC91" i="1" s="1"/>
  <c r="V91" i="1"/>
  <c r="W91" i="1" s="1"/>
  <c r="R91" i="1"/>
  <c r="S91" i="1" s="1"/>
  <c r="L91" i="1"/>
  <c r="I91" i="1"/>
  <c r="F91" i="1"/>
  <c r="AR90" i="1"/>
  <c r="AD90" i="1"/>
  <c r="AH90" i="1" s="1"/>
  <c r="AC90" i="1"/>
  <c r="AB90" i="1"/>
  <c r="AE90" i="1"/>
  <c r="AJ90" i="1" s="1"/>
  <c r="W90" i="1"/>
  <c r="V90" i="1"/>
  <c r="S90" i="1"/>
  <c r="R90" i="1"/>
  <c r="L90" i="1"/>
  <c r="I90" i="1"/>
  <c r="F90" i="1"/>
  <c r="AD89" i="1"/>
  <c r="AE89" i="1"/>
  <c r="V89" i="1"/>
  <c r="W89" i="1" s="1"/>
  <c r="R89" i="1"/>
  <c r="S89" i="1" s="1"/>
  <c r="L89" i="1"/>
  <c r="I89" i="1"/>
  <c r="F89" i="1"/>
  <c r="AE88" i="1"/>
  <c r="AJ88" i="1" s="1"/>
  <c r="AD88" i="1"/>
  <c r="AB88" i="1"/>
  <c r="AC88" i="1" s="1"/>
  <c r="V88" i="1"/>
  <c r="W88" i="1" s="1"/>
  <c r="R88" i="1"/>
  <c r="S88" i="1" s="1"/>
  <c r="L88" i="1"/>
  <c r="I88" i="1"/>
  <c r="F88" i="1"/>
  <c r="AD87" i="1"/>
  <c r="AB87" i="1"/>
  <c r="AC87" i="1" s="1"/>
  <c r="V87" i="1"/>
  <c r="W87" i="1" s="1"/>
  <c r="R87" i="1"/>
  <c r="S87" i="1" s="1"/>
  <c r="L87" i="1"/>
  <c r="I87" i="1"/>
  <c r="F87" i="1"/>
  <c r="AE86" i="1"/>
  <c r="AQ86" i="1" s="1"/>
  <c r="AR86" i="1" s="1"/>
  <c r="AD86" i="1"/>
  <c r="AB86" i="1"/>
  <c r="AC86" i="1" s="1"/>
  <c r="V86" i="1"/>
  <c r="W86" i="1" s="1"/>
  <c r="R86" i="1"/>
  <c r="S86" i="1" s="1"/>
  <c r="L86" i="1"/>
  <c r="I86" i="1"/>
  <c r="F86" i="1"/>
  <c r="AD85" i="1"/>
  <c r="AB85" i="1"/>
  <c r="AC85" i="1" s="1"/>
  <c r="V85" i="1"/>
  <c r="W85" i="1" s="1"/>
  <c r="R85" i="1"/>
  <c r="S85" i="1" s="1"/>
  <c r="L85" i="1"/>
  <c r="I85" i="1"/>
  <c r="F85" i="1"/>
  <c r="AD84" i="1"/>
  <c r="AE84" i="1"/>
  <c r="V84" i="1"/>
  <c r="W84" i="1" s="1"/>
  <c r="R84" i="1"/>
  <c r="S84" i="1" s="1"/>
  <c r="L84" i="1"/>
  <c r="I84" i="1"/>
  <c r="F84" i="1"/>
  <c r="AE83" i="1"/>
  <c r="AD83" i="1"/>
  <c r="AB83" i="1"/>
  <c r="AC83" i="1" s="1"/>
  <c r="V83" i="1"/>
  <c r="W83" i="1" s="1"/>
  <c r="R83" i="1"/>
  <c r="S83" i="1" s="1"/>
  <c r="L83" i="1"/>
  <c r="I83" i="1"/>
  <c r="F83" i="1"/>
  <c r="AD82" i="1"/>
  <c r="AB82" i="1"/>
  <c r="AC82" i="1" s="1"/>
  <c r="AE82" i="1"/>
  <c r="V82" i="1"/>
  <c r="W82" i="1" s="1"/>
  <c r="R82" i="1"/>
  <c r="S82" i="1" s="1"/>
  <c r="L82" i="1"/>
  <c r="I82" i="1"/>
  <c r="F82" i="1"/>
  <c r="AD81" i="1"/>
  <c r="AE81" i="1"/>
  <c r="W81" i="1"/>
  <c r="V81" i="1"/>
  <c r="R81" i="1"/>
  <c r="S81" i="1" s="1"/>
  <c r="L81" i="1"/>
  <c r="I81" i="1"/>
  <c r="F81" i="1"/>
  <c r="AE80" i="1"/>
  <c r="AJ80" i="1" s="1"/>
  <c r="AD80" i="1"/>
  <c r="AB80" i="1"/>
  <c r="AC80" i="1" s="1"/>
  <c r="V80" i="1"/>
  <c r="W80" i="1" s="1"/>
  <c r="R80" i="1"/>
  <c r="S80" i="1" s="1"/>
  <c r="L80" i="1"/>
  <c r="I80" i="1"/>
  <c r="F80" i="1"/>
  <c r="AD79" i="1"/>
  <c r="V79" i="1"/>
  <c r="W79" i="1" s="1"/>
  <c r="R79" i="1"/>
  <c r="S79" i="1" s="1"/>
  <c r="L79" i="1"/>
  <c r="I79" i="1"/>
  <c r="F79" i="1"/>
  <c r="AD78" i="1"/>
  <c r="AB78" i="1"/>
  <c r="AC78" i="1" s="1"/>
  <c r="AE78" i="1"/>
  <c r="AJ78" i="1" s="1"/>
  <c r="V78" i="1"/>
  <c r="W78" i="1" s="1"/>
  <c r="R78" i="1"/>
  <c r="S78" i="1" s="1"/>
  <c r="L78" i="1"/>
  <c r="I78" i="1"/>
  <c r="F78" i="1"/>
  <c r="AD77" i="1"/>
  <c r="AB77" i="1"/>
  <c r="AC77" i="1" s="1"/>
  <c r="V77" i="1"/>
  <c r="W77" i="1" s="1"/>
  <c r="R77" i="1"/>
  <c r="S77" i="1" s="1"/>
  <c r="L77" i="1"/>
  <c r="I77" i="1"/>
  <c r="F77" i="1"/>
  <c r="AD76" i="1"/>
  <c r="V76" i="1"/>
  <c r="W76" i="1" s="1"/>
  <c r="R76" i="1"/>
  <c r="S76" i="1" s="1"/>
  <c r="L76" i="1"/>
  <c r="I76" i="1"/>
  <c r="F76" i="1"/>
  <c r="AD75" i="1"/>
  <c r="AB75" i="1"/>
  <c r="AC75" i="1" s="1"/>
  <c r="V75" i="1"/>
  <c r="W75" i="1" s="1"/>
  <c r="R75" i="1"/>
  <c r="S75" i="1" s="1"/>
  <c r="L75" i="1"/>
  <c r="I75" i="1"/>
  <c r="F75" i="1"/>
  <c r="AE74" i="1"/>
  <c r="AQ74" i="1" s="1"/>
  <c r="AR74" i="1" s="1"/>
  <c r="AD74" i="1"/>
  <c r="AB74" i="1"/>
  <c r="AC74" i="1" s="1"/>
  <c r="V74" i="1"/>
  <c r="W74" i="1" s="1"/>
  <c r="R74" i="1"/>
  <c r="S74" i="1" s="1"/>
  <c r="L74" i="1"/>
  <c r="I74" i="1"/>
  <c r="F74" i="1"/>
  <c r="AD73" i="1"/>
  <c r="AE73" i="1"/>
  <c r="V73" i="1"/>
  <c r="W73" i="1" s="1"/>
  <c r="R73" i="1"/>
  <c r="S73" i="1" s="1"/>
  <c r="L73" i="1"/>
  <c r="I73" i="1"/>
  <c r="F73" i="1"/>
  <c r="AE72" i="1"/>
  <c r="AD72" i="1"/>
  <c r="AB72" i="1"/>
  <c r="AC72" i="1" s="1"/>
  <c r="V72" i="1"/>
  <c r="W72" i="1" s="1"/>
  <c r="R72" i="1"/>
  <c r="S72" i="1" s="1"/>
  <c r="L72" i="1"/>
  <c r="I72" i="1"/>
  <c r="F72" i="1"/>
  <c r="AE71" i="1"/>
  <c r="AQ71" i="1" s="1"/>
  <c r="AR71" i="1" s="1"/>
  <c r="AD71" i="1"/>
  <c r="AB71" i="1"/>
  <c r="AC71" i="1" s="1"/>
  <c r="V71" i="1"/>
  <c r="W71" i="1" s="1"/>
  <c r="R71" i="1"/>
  <c r="S71" i="1" s="1"/>
  <c r="L71" i="1"/>
  <c r="I71" i="1"/>
  <c r="F71" i="1"/>
  <c r="AD70" i="1"/>
  <c r="AB70" i="1"/>
  <c r="AC70" i="1" s="1"/>
  <c r="AE70" i="1"/>
  <c r="AQ70" i="1" s="1"/>
  <c r="AR70" i="1" s="1"/>
  <c r="V70" i="1"/>
  <c r="W70" i="1" s="1"/>
  <c r="R70" i="1"/>
  <c r="S70" i="1" s="1"/>
  <c r="L70" i="1"/>
  <c r="I70" i="1"/>
  <c r="F70" i="1"/>
  <c r="AD69" i="1"/>
  <c r="AB69" i="1"/>
  <c r="AC69" i="1" s="1"/>
  <c r="AE69" i="1"/>
  <c r="V69" i="1"/>
  <c r="W69" i="1" s="1"/>
  <c r="R69" i="1"/>
  <c r="S69" i="1" s="1"/>
  <c r="L69" i="1"/>
  <c r="I69" i="1"/>
  <c r="F69" i="1"/>
  <c r="AD68" i="1"/>
  <c r="AB68" i="1"/>
  <c r="AC68" i="1" s="1"/>
  <c r="V68" i="1"/>
  <c r="W68" i="1" s="1"/>
  <c r="R68" i="1"/>
  <c r="S68" i="1" s="1"/>
  <c r="L68" i="1"/>
  <c r="I68" i="1"/>
  <c r="F68" i="1"/>
  <c r="AD67" i="1"/>
  <c r="AB67" i="1"/>
  <c r="AC67" i="1" s="1"/>
  <c r="AE67" i="1"/>
  <c r="AJ67" i="1" s="1"/>
  <c r="V67" i="1"/>
  <c r="W67" i="1" s="1"/>
  <c r="R67" i="1"/>
  <c r="S67" i="1" s="1"/>
  <c r="L67" i="1"/>
  <c r="I67" i="1"/>
  <c r="F67" i="1"/>
  <c r="AD66" i="1"/>
  <c r="AE66" i="1"/>
  <c r="V66" i="1"/>
  <c r="W66" i="1" s="1"/>
  <c r="R66" i="1"/>
  <c r="S66" i="1" s="1"/>
  <c r="L66" i="1"/>
  <c r="I66" i="1"/>
  <c r="F66" i="1"/>
  <c r="AE65" i="1"/>
  <c r="AJ65" i="1" s="1"/>
  <c r="AD65" i="1"/>
  <c r="AB65" i="1"/>
  <c r="AC65" i="1" s="1"/>
  <c r="V65" i="1"/>
  <c r="W65" i="1" s="1"/>
  <c r="R65" i="1"/>
  <c r="S65" i="1" s="1"/>
  <c r="L65" i="1"/>
  <c r="I65" i="1"/>
  <c r="F65" i="1"/>
  <c r="AD64" i="1"/>
  <c r="V64" i="1"/>
  <c r="W64" i="1" s="1"/>
  <c r="R64" i="1"/>
  <c r="S64" i="1" s="1"/>
  <c r="L64" i="1"/>
  <c r="I64" i="1"/>
  <c r="F64" i="1"/>
  <c r="AE63" i="1"/>
  <c r="AJ63" i="1" s="1"/>
  <c r="AD63" i="1"/>
  <c r="AB63" i="1"/>
  <c r="AC63" i="1" s="1"/>
  <c r="V63" i="1"/>
  <c r="W63" i="1" s="1"/>
  <c r="R63" i="1"/>
  <c r="S63" i="1" s="1"/>
  <c r="L63" i="1"/>
  <c r="I63" i="1"/>
  <c r="F63" i="1"/>
  <c r="AE62" i="1"/>
  <c r="AD62" i="1"/>
  <c r="AB62" i="1"/>
  <c r="AC62" i="1" s="1"/>
  <c r="V62" i="1"/>
  <c r="W62" i="1" s="1"/>
  <c r="R62" i="1"/>
  <c r="S62" i="1" s="1"/>
  <c r="L62" i="1"/>
  <c r="I62" i="1"/>
  <c r="F62" i="1"/>
  <c r="AD61" i="1"/>
  <c r="AB61" i="1"/>
  <c r="AC61" i="1" s="1"/>
  <c r="AE61" i="1"/>
  <c r="V61" i="1"/>
  <c r="W61" i="1" s="1"/>
  <c r="R61" i="1"/>
  <c r="S61" i="1" s="1"/>
  <c r="L61" i="1"/>
  <c r="I61" i="1"/>
  <c r="F61" i="1"/>
  <c r="AE60" i="1"/>
  <c r="AQ60" i="1" s="1"/>
  <c r="AR60" i="1" s="1"/>
  <c r="AD60" i="1"/>
  <c r="AB60" i="1"/>
  <c r="AC60" i="1" s="1"/>
  <c r="V60" i="1"/>
  <c r="W60" i="1" s="1"/>
  <c r="R60" i="1"/>
  <c r="S60" i="1" s="1"/>
  <c r="L60" i="1"/>
  <c r="I60" i="1"/>
  <c r="F60" i="1"/>
  <c r="AD59" i="1"/>
  <c r="AB59" i="1"/>
  <c r="AC59" i="1" s="1"/>
  <c r="AE59" i="1"/>
  <c r="V59" i="1"/>
  <c r="W59" i="1" s="1"/>
  <c r="R59" i="1"/>
  <c r="S59" i="1" s="1"/>
  <c r="L59" i="1"/>
  <c r="I59" i="1"/>
  <c r="F59" i="1"/>
  <c r="AD58" i="1"/>
  <c r="AE58" i="1"/>
  <c r="V58" i="1"/>
  <c r="W58" i="1" s="1"/>
  <c r="R58" i="1"/>
  <c r="S58" i="1" s="1"/>
  <c r="L58" i="1"/>
  <c r="I58" i="1"/>
  <c r="F58" i="1"/>
  <c r="AE57" i="1"/>
  <c r="AJ57" i="1" s="1"/>
  <c r="AD57" i="1"/>
  <c r="AB57" i="1"/>
  <c r="AC57" i="1" s="1"/>
  <c r="V57" i="1"/>
  <c r="W57" i="1" s="1"/>
  <c r="R57" i="1"/>
  <c r="S57" i="1" s="1"/>
  <c r="L57" i="1"/>
  <c r="I57" i="1"/>
  <c r="F57" i="1"/>
  <c r="AD56" i="1"/>
  <c r="V56" i="1"/>
  <c r="W56" i="1" s="1"/>
  <c r="R56" i="1"/>
  <c r="S56" i="1" s="1"/>
  <c r="L56" i="1"/>
  <c r="I56" i="1"/>
  <c r="F56" i="1"/>
  <c r="AE55" i="1"/>
  <c r="AJ55" i="1" s="1"/>
  <c r="AD55" i="1"/>
  <c r="AB55" i="1"/>
  <c r="AC55" i="1" s="1"/>
  <c r="V55" i="1"/>
  <c r="W55" i="1" s="1"/>
  <c r="R55" i="1"/>
  <c r="S55" i="1" s="1"/>
  <c r="L55" i="1"/>
  <c r="I55" i="1"/>
  <c r="F55" i="1"/>
  <c r="AE54" i="1"/>
  <c r="AD54" i="1"/>
  <c r="AB54" i="1"/>
  <c r="AC54" i="1" s="1"/>
  <c r="V54" i="1"/>
  <c r="W54" i="1" s="1"/>
  <c r="R54" i="1"/>
  <c r="S54" i="1" s="1"/>
  <c r="L54" i="1"/>
  <c r="I54" i="1"/>
  <c r="F54" i="1"/>
  <c r="AD53" i="1"/>
  <c r="AB53" i="1"/>
  <c r="AC53" i="1" s="1"/>
  <c r="AE53" i="1"/>
  <c r="V53" i="1"/>
  <c r="W53" i="1" s="1"/>
  <c r="R53" i="1"/>
  <c r="S53" i="1" s="1"/>
  <c r="L53" i="1"/>
  <c r="I53" i="1"/>
  <c r="F53" i="1"/>
  <c r="AE52" i="1"/>
  <c r="AD52" i="1"/>
  <c r="AB52" i="1"/>
  <c r="AC52" i="1" s="1"/>
  <c r="V52" i="1"/>
  <c r="W52" i="1" s="1"/>
  <c r="R52" i="1"/>
  <c r="S52" i="1" s="1"/>
  <c r="L52" i="1"/>
  <c r="I52" i="1"/>
  <c r="F52" i="1"/>
  <c r="AD51" i="1"/>
  <c r="AB51" i="1"/>
  <c r="AC51" i="1" s="1"/>
  <c r="AE51" i="1"/>
  <c r="AJ51" i="1" s="1"/>
  <c r="V51" i="1"/>
  <c r="W51" i="1" s="1"/>
  <c r="R51" i="1"/>
  <c r="S51" i="1" s="1"/>
  <c r="L51" i="1"/>
  <c r="I51" i="1"/>
  <c r="F51" i="1"/>
  <c r="AD50" i="1"/>
  <c r="AE50" i="1"/>
  <c r="V50" i="1"/>
  <c r="W50" i="1" s="1"/>
  <c r="R50" i="1"/>
  <c r="S50" i="1" s="1"/>
  <c r="L50" i="1"/>
  <c r="I50" i="1"/>
  <c r="F50" i="1"/>
  <c r="AE49" i="1"/>
  <c r="AJ49" i="1" s="1"/>
  <c r="AD49" i="1"/>
  <c r="AB49" i="1"/>
  <c r="AC49" i="1" s="1"/>
  <c r="V49" i="1"/>
  <c r="W49" i="1" s="1"/>
  <c r="R49" i="1"/>
  <c r="S49" i="1" s="1"/>
  <c r="L49" i="1"/>
  <c r="I49" i="1"/>
  <c r="F49" i="1"/>
  <c r="AD48" i="1"/>
  <c r="V48" i="1"/>
  <c r="W48" i="1" s="1"/>
  <c r="R48" i="1"/>
  <c r="S48" i="1" s="1"/>
  <c r="L48" i="1"/>
  <c r="I48" i="1"/>
  <c r="F48" i="1"/>
  <c r="AE47" i="1"/>
  <c r="AJ47" i="1" s="1"/>
  <c r="AD47" i="1"/>
  <c r="AB47" i="1"/>
  <c r="AC47" i="1" s="1"/>
  <c r="V47" i="1"/>
  <c r="W47" i="1" s="1"/>
  <c r="R47" i="1"/>
  <c r="S47" i="1" s="1"/>
  <c r="L47" i="1"/>
  <c r="I47" i="1"/>
  <c r="F47" i="1"/>
  <c r="AE46" i="1"/>
  <c r="AD46" i="1"/>
  <c r="AB46" i="1"/>
  <c r="AC46" i="1" s="1"/>
  <c r="V46" i="1"/>
  <c r="W46" i="1" s="1"/>
  <c r="R46" i="1"/>
  <c r="S46" i="1" s="1"/>
  <c r="L46" i="1"/>
  <c r="I46" i="1"/>
  <c r="F46" i="1"/>
  <c r="AD45" i="1"/>
  <c r="AB45" i="1"/>
  <c r="AC45" i="1" s="1"/>
  <c r="AE45" i="1"/>
  <c r="V45" i="1"/>
  <c r="W45" i="1" s="1"/>
  <c r="R45" i="1"/>
  <c r="S45" i="1" s="1"/>
  <c r="L45" i="1"/>
  <c r="I45" i="1"/>
  <c r="F45" i="1"/>
  <c r="AE44" i="1"/>
  <c r="AQ44" i="1" s="1"/>
  <c r="AR44" i="1" s="1"/>
  <c r="AD44" i="1"/>
  <c r="AB44" i="1"/>
  <c r="AC44" i="1" s="1"/>
  <c r="V44" i="1"/>
  <c r="W44" i="1" s="1"/>
  <c r="R44" i="1"/>
  <c r="S44" i="1" s="1"/>
  <c r="L44" i="1"/>
  <c r="I44" i="1"/>
  <c r="F44" i="1"/>
  <c r="AD43" i="1"/>
  <c r="AB43" i="1"/>
  <c r="AC43" i="1" s="1"/>
  <c r="AE43" i="1"/>
  <c r="V43" i="1"/>
  <c r="W43" i="1" s="1"/>
  <c r="R43" i="1"/>
  <c r="S43" i="1" s="1"/>
  <c r="L43" i="1"/>
  <c r="I43" i="1"/>
  <c r="F43" i="1"/>
  <c r="AD42" i="1"/>
  <c r="AE42" i="1"/>
  <c r="V42" i="1"/>
  <c r="W42" i="1" s="1"/>
  <c r="R42" i="1"/>
  <c r="S42" i="1" s="1"/>
  <c r="L42" i="1"/>
  <c r="I42" i="1"/>
  <c r="F42" i="1"/>
  <c r="AE41" i="1"/>
  <c r="AJ41" i="1" s="1"/>
  <c r="AD41" i="1"/>
  <c r="AB41" i="1"/>
  <c r="AC41" i="1" s="1"/>
  <c r="V41" i="1"/>
  <c r="W41" i="1" s="1"/>
  <c r="R41" i="1"/>
  <c r="S41" i="1" s="1"/>
  <c r="L41" i="1"/>
  <c r="I41" i="1"/>
  <c r="F41" i="1"/>
  <c r="AD40" i="1"/>
  <c r="V40" i="1"/>
  <c r="W40" i="1" s="1"/>
  <c r="R40" i="1"/>
  <c r="S40" i="1" s="1"/>
  <c r="L40" i="1"/>
  <c r="I40" i="1"/>
  <c r="F40" i="1"/>
  <c r="AE39" i="1"/>
  <c r="AJ39" i="1" s="1"/>
  <c r="AD39" i="1"/>
  <c r="AB39" i="1"/>
  <c r="AC39" i="1" s="1"/>
  <c r="V39" i="1"/>
  <c r="W39" i="1" s="1"/>
  <c r="R39" i="1"/>
  <c r="S39" i="1" s="1"/>
  <c r="L39" i="1"/>
  <c r="I39" i="1"/>
  <c r="F39" i="1"/>
  <c r="AE38" i="1"/>
  <c r="AD38" i="1"/>
  <c r="AB38" i="1"/>
  <c r="AC38" i="1" s="1"/>
  <c r="V38" i="1"/>
  <c r="W38" i="1" s="1"/>
  <c r="R38" i="1"/>
  <c r="S38" i="1" s="1"/>
  <c r="L38" i="1"/>
  <c r="I38" i="1"/>
  <c r="F38" i="1"/>
  <c r="AD37" i="1"/>
  <c r="AB37" i="1"/>
  <c r="AC37" i="1" s="1"/>
  <c r="AE37" i="1"/>
  <c r="V37" i="1"/>
  <c r="W37" i="1" s="1"/>
  <c r="R37" i="1"/>
  <c r="S37" i="1" s="1"/>
  <c r="L37" i="1"/>
  <c r="I37" i="1"/>
  <c r="F37" i="1"/>
  <c r="AE36" i="1"/>
  <c r="AQ36" i="1" s="1"/>
  <c r="AR36" i="1" s="1"/>
  <c r="AD36" i="1"/>
  <c r="AB36" i="1"/>
  <c r="AC36" i="1" s="1"/>
  <c r="V36" i="1"/>
  <c r="W36" i="1" s="1"/>
  <c r="R36" i="1"/>
  <c r="S36" i="1" s="1"/>
  <c r="L36" i="1"/>
  <c r="I36" i="1"/>
  <c r="F36" i="1"/>
  <c r="AD35" i="1"/>
  <c r="AB35" i="1"/>
  <c r="AC35" i="1" s="1"/>
  <c r="AE35" i="1"/>
  <c r="AJ35" i="1" s="1"/>
  <c r="V35" i="1"/>
  <c r="W35" i="1" s="1"/>
  <c r="R35" i="1"/>
  <c r="S35" i="1" s="1"/>
  <c r="L35" i="1"/>
  <c r="I35" i="1"/>
  <c r="F35" i="1"/>
  <c r="AD34" i="1"/>
  <c r="V34" i="1"/>
  <c r="W34" i="1" s="1"/>
  <c r="R34" i="1"/>
  <c r="S34" i="1" s="1"/>
  <c r="L34" i="1"/>
  <c r="I34" i="1"/>
  <c r="F34" i="1"/>
  <c r="AE33" i="1"/>
  <c r="AJ33" i="1" s="1"/>
  <c r="AD33" i="1"/>
  <c r="AB33" i="1"/>
  <c r="AC33" i="1" s="1"/>
  <c r="V33" i="1"/>
  <c r="W33" i="1" s="1"/>
  <c r="R33" i="1"/>
  <c r="S33" i="1" s="1"/>
  <c r="L33" i="1"/>
  <c r="I33" i="1"/>
  <c r="F33" i="1"/>
  <c r="AD32" i="1"/>
  <c r="V32" i="1"/>
  <c r="W32" i="1" s="1"/>
  <c r="R32" i="1"/>
  <c r="S32" i="1" s="1"/>
  <c r="L32" i="1"/>
  <c r="I32" i="1"/>
  <c r="F32" i="1"/>
  <c r="AE31" i="1"/>
  <c r="AQ31" i="1" s="1"/>
  <c r="AR31" i="1" s="1"/>
  <c r="AD31" i="1"/>
  <c r="AB31" i="1"/>
  <c r="AC31" i="1" s="1"/>
  <c r="V31" i="1"/>
  <c r="W31" i="1" s="1"/>
  <c r="R31" i="1"/>
  <c r="S31" i="1" s="1"/>
  <c r="L31" i="1"/>
  <c r="I31" i="1"/>
  <c r="F31" i="1"/>
  <c r="AE30" i="1"/>
  <c r="AD30" i="1"/>
  <c r="AB30" i="1"/>
  <c r="AC30" i="1" s="1"/>
  <c r="V30" i="1"/>
  <c r="W30" i="1" s="1"/>
  <c r="R30" i="1"/>
  <c r="S30" i="1" s="1"/>
  <c r="L30" i="1"/>
  <c r="I30" i="1"/>
  <c r="F30" i="1"/>
  <c r="AD29" i="1"/>
  <c r="AB29" i="1"/>
  <c r="AC29" i="1" s="1"/>
  <c r="AE29" i="1"/>
  <c r="AJ29" i="1" s="1"/>
  <c r="V29" i="1"/>
  <c r="W29" i="1" s="1"/>
  <c r="R29" i="1"/>
  <c r="S29" i="1" s="1"/>
  <c r="L29" i="1"/>
  <c r="I29" i="1"/>
  <c r="F29" i="1"/>
  <c r="AE28" i="1"/>
  <c r="AJ28" i="1" s="1"/>
  <c r="AD28" i="1"/>
  <c r="AB28" i="1"/>
  <c r="AC28" i="1" s="1"/>
  <c r="V28" i="1"/>
  <c r="W28" i="1" s="1"/>
  <c r="R28" i="1"/>
  <c r="S28" i="1" s="1"/>
  <c r="L28" i="1"/>
  <c r="I28" i="1"/>
  <c r="F28" i="1"/>
  <c r="AD27" i="1"/>
  <c r="AB27" i="1"/>
  <c r="AC27" i="1" s="1"/>
  <c r="V27" i="1"/>
  <c r="W27" i="1" s="1"/>
  <c r="R27" i="1"/>
  <c r="S27" i="1" s="1"/>
  <c r="L27" i="1"/>
  <c r="I27" i="1"/>
  <c r="F27" i="1"/>
  <c r="AE26" i="1"/>
  <c r="AQ26" i="1" s="1"/>
  <c r="AR26" i="1" s="1"/>
  <c r="AD26" i="1"/>
  <c r="AB26" i="1"/>
  <c r="AC26" i="1" s="1"/>
  <c r="V26" i="1"/>
  <c r="W26" i="1" s="1"/>
  <c r="R26" i="1"/>
  <c r="S26" i="1" s="1"/>
  <c r="L26" i="1"/>
  <c r="I26" i="1"/>
  <c r="F26" i="1"/>
  <c r="AD25" i="1"/>
  <c r="AB25" i="1"/>
  <c r="AC25" i="1" s="1"/>
  <c r="AE25" i="1"/>
  <c r="V25" i="1"/>
  <c r="W25" i="1" s="1"/>
  <c r="R25" i="1"/>
  <c r="S25" i="1" s="1"/>
  <c r="L25" i="1"/>
  <c r="I25" i="1"/>
  <c r="F25" i="1"/>
  <c r="AD24" i="1"/>
  <c r="AB24" i="1"/>
  <c r="AC24" i="1" s="1"/>
  <c r="W24" i="1"/>
  <c r="V24" i="1"/>
  <c r="R24" i="1"/>
  <c r="S24" i="1" s="1"/>
  <c r="L24" i="1"/>
  <c r="I24" i="1"/>
  <c r="AD23" i="1"/>
  <c r="AB23" i="1"/>
  <c r="AC23" i="1" s="1"/>
  <c r="V23" i="1"/>
  <c r="W23" i="1" s="1"/>
  <c r="R23" i="1"/>
  <c r="S23" i="1" s="1"/>
  <c r="L23" i="1"/>
  <c r="I23" i="1"/>
  <c r="F23" i="1"/>
  <c r="AD22" i="1"/>
  <c r="AB22" i="1"/>
  <c r="AC22" i="1" s="1"/>
  <c r="AE22" i="1"/>
  <c r="V22" i="1"/>
  <c r="W22" i="1" s="1"/>
  <c r="R22" i="1"/>
  <c r="S22" i="1" s="1"/>
  <c r="L22" i="1"/>
  <c r="I22" i="1"/>
  <c r="F22" i="1"/>
  <c r="AE21" i="1"/>
  <c r="AQ21" i="1" s="1"/>
  <c r="AR21" i="1" s="1"/>
  <c r="AD21" i="1"/>
  <c r="AB21" i="1"/>
  <c r="AC21" i="1" s="1"/>
  <c r="V21" i="1"/>
  <c r="W21" i="1" s="1"/>
  <c r="R21" i="1"/>
  <c r="S21" i="1" s="1"/>
  <c r="L21" i="1"/>
  <c r="I21" i="1"/>
  <c r="F21" i="1"/>
  <c r="AE20" i="1"/>
  <c r="AF20" i="1" s="1"/>
  <c r="AD20" i="1"/>
  <c r="AB20" i="1"/>
  <c r="AC20" i="1" s="1"/>
  <c r="V20" i="1"/>
  <c r="W20" i="1" s="1"/>
  <c r="R20" i="1"/>
  <c r="S20" i="1" s="1"/>
  <c r="L20" i="1"/>
  <c r="I20" i="1"/>
  <c r="F20" i="1"/>
  <c r="AD19" i="1"/>
  <c r="AB19" i="1"/>
  <c r="AC19" i="1" s="1"/>
  <c r="V19" i="1"/>
  <c r="W19" i="1" s="1"/>
  <c r="R19" i="1"/>
  <c r="I19" i="1"/>
  <c r="F19" i="1"/>
  <c r="AE18" i="1"/>
  <c r="AQ18" i="1" s="1"/>
  <c r="AR18" i="1" s="1"/>
  <c r="AD18" i="1"/>
  <c r="AB18" i="1"/>
  <c r="AC18" i="1" s="1"/>
  <c r="V18" i="1"/>
  <c r="W18" i="1" s="1"/>
  <c r="L18" i="1"/>
  <c r="F18" i="1"/>
  <c r="AD17" i="1"/>
  <c r="AB17" i="1"/>
  <c r="AC17" i="1" s="1"/>
  <c r="AE17" i="1"/>
  <c r="AQ17" i="1" s="1"/>
  <c r="V17" i="1"/>
  <c r="W17" i="1" s="1"/>
  <c r="L17" i="1"/>
  <c r="I17" i="1"/>
  <c r="F17" i="1"/>
  <c r="AD16" i="1"/>
  <c r="AB16" i="1"/>
  <c r="V16" i="1"/>
  <c r="W16" i="1" s="1"/>
  <c r="R16" i="1"/>
  <c r="L16" i="1"/>
  <c r="I16" i="1"/>
  <c r="AN14" i="1"/>
  <c r="AM14" i="1"/>
  <c r="AA14" i="1"/>
  <c r="Z14" i="1"/>
  <c r="X14" i="1"/>
  <c r="U14" i="1"/>
  <c r="T14" i="1"/>
  <c r="Q14" i="1"/>
  <c r="P14" i="1"/>
  <c r="O14" i="1"/>
  <c r="N14" i="1"/>
  <c r="M14" i="1"/>
  <c r="D14" i="1"/>
  <c r="F14" i="1" s="1"/>
  <c r="AG117" i="1" l="1"/>
  <c r="AH16" i="1"/>
  <c r="S14" i="1"/>
  <c r="AJ17" i="1"/>
  <c r="S16" i="1"/>
  <c r="R14" i="1"/>
  <c r="AH116" i="1"/>
  <c r="AH80" i="1"/>
  <c r="AO14" i="1"/>
  <c r="AP14" i="1" s="1"/>
  <c r="AH93" i="1"/>
  <c r="AH112" i="1"/>
  <c r="AH54" i="1"/>
  <c r="AH101" i="1"/>
  <c r="AG105" i="1"/>
  <c r="AI105" i="1" s="1"/>
  <c r="W14" i="1"/>
  <c r="AH96" i="1"/>
  <c r="AH23" i="1"/>
  <c r="AH51" i="1"/>
  <c r="AH98" i="1"/>
  <c r="AH88" i="1"/>
  <c r="AH109" i="1"/>
  <c r="AH59" i="1"/>
  <c r="AH78" i="1"/>
  <c r="AG114" i="1"/>
  <c r="AK114" i="1" s="1"/>
  <c r="AH86" i="1"/>
  <c r="AJ26" i="1"/>
  <c r="AH18" i="1"/>
  <c r="AH106" i="1"/>
  <c r="AH61" i="1"/>
  <c r="AH74" i="1"/>
  <c r="AH21" i="1"/>
  <c r="AH28" i="1"/>
  <c r="AH73" i="1"/>
  <c r="AH20" i="1"/>
  <c r="AF63" i="1"/>
  <c r="AH35" i="1"/>
  <c r="AH52" i="1"/>
  <c r="AG116" i="1"/>
  <c r="AI116" i="1" s="1"/>
  <c r="AG38" i="1"/>
  <c r="AK38" i="1" s="1"/>
  <c r="AG62" i="1"/>
  <c r="AK62" i="1" s="1"/>
  <c r="AF57" i="1"/>
  <c r="AJ114" i="1"/>
  <c r="AG46" i="1"/>
  <c r="AK46" i="1" s="1"/>
  <c r="AG58" i="1"/>
  <c r="AI58" i="1" s="1"/>
  <c r="AJ116" i="1"/>
  <c r="AG73" i="1"/>
  <c r="AL73" i="1" s="1"/>
  <c r="AG21" i="1"/>
  <c r="AI21" i="1" s="1"/>
  <c r="AG66" i="1"/>
  <c r="AL66" i="1" s="1"/>
  <c r="AH100" i="1"/>
  <c r="AG33" i="1"/>
  <c r="AI33" i="1" s="1"/>
  <c r="AF86" i="1"/>
  <c r="AH108" i="1"/>
  <c r="AJ18" i="1"/>
  <c r="AH38" i="1"/>
  <c r="AJ74" i="1"/>
  <c r="AG98" i="1"/>
  <c r="AI98" i="1" s="1"/>
  <c r="V14" i="1"/>
  <c r="AF18" i="1"/>
  <c r="AG28" i="1"/>
  <c r="AK28" i="1" s="1"/>
  <c r="AH53" i="1"/>
  <c r="AF74" i="1"/>
  <c r="AG101" i="1"/>
  <c r="AL101" i="1" s="1"/>
  <c r="AH26" i="1"/>
  <c r="AH69" i="1"/>
  <c r="AF65" i="1"/>
  <c r="AF26" i="1"/>
  <c r="AH31" i="1"/>
  <c r="AF47" i="1"/>
  <c r="AG50" i="1"/>
  <c r="AL50" i="1" s="1"/>
  <c r="AH60" i="1"/>
  <c r="AH72" i="1"/>
  <c r="AJ106" i="1"/>
  <c r="AG18" i="1"/>
  <c r="AL18" i="1" s="1"/>
  <c r="AG26" i="1"/>
  <c r="AL26" i="1" s="1"/>
  <c r="AF39" i="1"/>
  <c r="AF55" i="1"/>
  <c r="AH62" i="1"/>
  <c r="AG30" i="1"/>
  <c r="AL30" i="1" s="1"/>
  <c r="AH55" i="1"/>
  <c r="AF90" i="1"/>
  <c r="AD14" i="1"/>
  <c r="AG23" i="1"/>
  <c r="AK23" i="1" s="1"/>
  <c r="AF41" i="1"/>
  <c r="AH92" i="1"/>
  <c r="AF98" i="1"/>
  <c r="AG106" i="1"/>
  <c r="AL106" i="1" s="1"/>
  <c r="AF28" i="1"/>
  <c r="AF31" i="1"/>
  <c r="AG86" i="1"/>
  <c r="AL86" i="1" s="1"/>
  <c r="AH114" i="1"/>
  <c r="AH29" i="1"/>
  <c r="AH33" i="1"/>
  <c r="AG54" i="1"/>
  <c r="AK54" i="1" s="1"/>
  <c r="AF78" i="1"/>
  <c r="AJ86" i="1"/>
  <c r="AJ98" i="1"/>
  <c r="AF49" i="1"/>
  <c r="AG93" i="1"/>
  <c r="AK93" i="1" s="1"/>
  <c r="AF21" i="1"/>
  <c r="AF33" i="1"/>
  <c r="AH46" i="1"/>
  <c r="AF70" i="1"/>
  <c r="AG74" i="1"/>
  <c r="AL74" i="1" s="1"/>
  <c r="AH104" i="1"/>
  <c r="AF22" i="1"/>
  <c r="AH22" i="1"/>
  <c r="AG22" i="1"/>
  <c r="AJ22" i="1"/>
  <c r="AQ22" i="1"/>
  <c r="AR22" i="1" s="1"/>
  <c r="AC16" i="1"/>
  <c r="AH17" i="1"/>
  <c r="AR17" i="1"/>
  <c r="AG17" i="1"/>
  <c r="AF17" i="1"/>
  <c r="AQ25" i="1"/>
  <c r="AR25" i="1" s="1"/>
  <c r="AJ25" i="1"/>
  <c r="AG25" i="1"/>
  <c r="AF25" i="1"/>
  <c r="AH25" i="1"/>
  <c r="AF45" i="1"/>
  <c r="AQ45" i="1"/>
  <c r="AR45" i="1" s="1"/>
  <c r="AJ45" i="1"/>
  <c r="AG45" i="1"/>
  <c r="AF30" i="1"/>
  <c r="AE48" i="1"/>
  <c r="AB48" i="1"/>
  <c r="AC48" i="1" s="1"/>
  <c r="AJ52" i="1"/>
  <c r="AG52" i="1"/>
  <c r="AF52" i="1"/>
  <c r="AG20" i="1"/>
  <c r="AJ21" i="1"/>
  <c r="AE32" i="1"/>
  <c r="AH32" i="1" s="1"/>
  <c r="AB32" i="1"/>
  <c r="AC32" i="1" s="1"/>
  <c r="AH45" i="1"/>
  <c r="AH49" i="1"/>
  <c r="AG49" i="1"/>
  <c r="AE56" i="1"/>
  <c r="AB56" i="1"/>
  <c r="AC56" i="1" s="1"/>
  <c r="AE64" i="1"/>
  <c r="AB64" i="1"/>
  <c r="AC64" i="1" s="1"/>
  <c r="AE19" i="1"/>
  <c r="AE27" i="1"/>
  <c r="AQ42" i="1"/>
  <c r="AR42" i="1" s="1"/>
  <c r="AJ42" i="1"/>
  <c r="AH42" i="1"/>
  <c r="AF42" i="1"/>
  <c r="S19" i="1"/>
  <c r="AJ23" i="1"/>
  <c r="AE24" i="1"/>
  <c r="AQ28" i="1"/>
  <c r="AR28" i="1" s="1"/>
  <c r="AQ50" i="1"/>
  <c r="AR50" i="1" s="1"/>
  <c r="AJ50" i="1"/>
  <c r="AH50" i="1"/>
  <c r="AF50" i="1"/>
  <c r="AH57" i="1"/>
  <c r="AG57" i="1"/>
  <c r="AH65" i="1"/>
  <c r="AG65" i="1"/>
  <c r="AQ23" i="1"/>
  <c r="AR23" i="1" s="1"/>
  <c r="AQ30" i="1"/>
  <c r="AR30" i="1" s="1"/>
  <c r="AG43" i="1"/>
  <c r="AF43" i="1"/>
  <c r="AQ43" i="1"/>
  <c r="AR43" i="1" s="1"/>
  <c r="Y14" i="1"/>
  <c r="AC14" i="1" s="1"/>
  <c r="AJ20" i="1"/>
  <c r="AF29" i="1"/>
  <c r="AQ29" i="1"/>
  <c r="AR29" i="1" s="1"/>
  <c r="AH36" i="1"/>
  <c r="AG42" i="1"/>
  <c r="AH43" i="1"/>
  <c r="AH44" i="1"/>
  <c r="AG51" i="1"/>
  <c r="AF51" i="1"/>
  <c r="AQ51" i="1"/>
  <c r="AR51" i="1" s="1"/>
  <c r="AG84" i="1"/>
  <c r="AF84" i="1"/>
  <c r="AQ84" i="1"/>
  <c r="AR84" i="1" s="1"/>
  <c r="AJ84" i="1"/>
  <c r="AH84" i="1"/>
  <c r="AH30" i="1"/>
  <c r="AJ31" i="1"/>
  <c r="AG31" i="1"/>
  <c r="AE34" i="1"/>
  <c r="AB34" i="1"/>
  <c r="AC34" i="1" s="1"/>
  <c r="AJ36" i="1"/>
  <c r="AG36" i="1"/>
  <c r="AF36" i="1"/>
  <c r="AF37" i="1"/>
  <c r="AQ37" i="1"/>
  <c r="AR37" i="1" s="1"/>
  <c r="AJ37" i="1"/>
  <c r="AG37" i="1"/>
  <c r="AJ43" i="1"/>
  <c r="AJ44" i="1"/>
  <c r="AG44" i="1"/>
  <c r="AF44" i="1"/>
  <c r="AQ58" i="1"/>
  <c r="AR58" i="1" s="1"/>
  <c r="AJ58" i="1"/>
  <c r="AH58" i="1"/>
  <c r="AF58" i="1"/>
  <c r="AG59" i="1"/>
  <c r="AF59" i="1"/>
  <c r="AQ59" i="1"/>
  <c r="AR59" i="1" s="1"/>
  <c r="AQ66" i="1"/>
  <c r="AR66" i="1" s="1"/>
  <c r="AJ66" i="1"/>
  <c r="AH66" i="1"/>
  <c r="AF66" i="1"/>
  <c r="AE40" i="1"/>
  <c r="AB40" i="1"/>
  <c r="AC40" i="1" s="1"/>
  <c r="AG67" i="1"/>
  <c r="AF67" i="1"/>
  <c r="AQ67" i="1"/>
  <c r="AR67" i="1" s="1"/>
  <c r="AQ20" i="1"/>
  <c r="AR20" i="1" s="1"/>
  <c r="AF23" i="1"/>
  <c r="AF53" i="1"/>
  <c r="AQ53" i="1"/>
  <c r="AR53" i="1" s="1"/>
  <c r="AJ53" i="1"/>
  <c r="AG53" i="1"/>
  <c r="AB79" i="1"/>
  <c r="AC79" i="1" s="1"/>
  <c r="AE79" i="1"/>
  <c r="AH79" i="1" s="1"/>
  <c r="AG29" i="1"/>
  <c r="AJ30" i="1"/>
  <c r="AG35" i="1"/>
  <c r="AF35" i="1"/>
  <c r="AQ35" i="1"/>
  <c r="AR35" i="1" s="1"/>
  <c r="AH37" i="1"/>
  <c r="AH41" i="1"/>
  <c r="AG41" i="1"/>
  <c r="AQ52" i="1"/>
  <c r="AR52" i="1" s="1"/>
  <c r="AJ59" i="1"/>
  <c r="AJ60" i="1"/>
  <c r="AG60" i="1"/>
  <c r="AF60" i="1"/>
  <c r="AF61" i="1"/>
  <c r="AQ61" i="1"/>
  <c r="AR61" i="1" s="1"/>
  <c r="AJ61" i="1"/>
  <c r="AG61" i="1"/>
  <c r="AH67" i="1"/>
  <c r="AJ38" i="1"/>
  <c r="AQ39" i="1"/>
  <c r="AR39" i="1" s="1"/>
  <c r="AJ46" i="1"/>
  <c r="AQ47" i="1"/>
  <c r="AR47" i="1" s="1"/>
  <c r="AJ54" i="1"/>
  <c r="AQ55" i="1"/>
  <c r="AR55" i="1" s="1"/>
  <c r="AJ62" i="1"/>
  <c r="AQ63" i="1"/>
  <c r="AR63" i="1" s="1"/>
  <c r="AG71" i="1"/>
  <c r="AF71" i="1"/>
  <c r="AE76" i="1"/>
  <c r="AH76" i="1" s="1"/>
  <c r="AB76" i="1"/>
  <c r="AC76" i="1" s="1"/>
  <c r="AF81" i="1"/>
  <c r="AQ81" i="1"/>
  <c r="AR81" i="1" s="1"/>
  <c r="AJ81" i="1"/>
  <c r="AH81" i="1"/>
  <c r="AJ83" i="1"/>
  <c r="AG83" i="1"/>
  <c r="AF83" i="1"/>
  <c r="AF89" i="1"/>
  <c r="AQ89" i="1"/>
  <c r="AR89" i="1" s="1"/>
  <c r="AJ89" i="1"/>
  <c r="AH89" i="1"/>
  <c r="AF113" i="1"/>
  <c r="AQ113" i="1"/>
  <c r="AR113" i="1" s="1"/>
  <c r="AJ113" i="1"/>
  <c r="AH113" i="1"/>
  <c r="AQ33" i="1"/>
  <c r="AR33" i="1" s="1"/>
  <c r="AG39" i="1"/>
  <c r="AQ41" i="1"/>
  <c r="AR41" i="1" s="1"/>
  <c r="AG47" i="1"/>
  <c r="AQ49" i="1"/>
  <c r="AR49" i="1" s="1"/>
  <c r="AG55" i="1"/>
  <c r="AQ57" i="1"/>
  <c r="AR57" i="1" s="1"/>
  <c r="AG63" i="1"/>
  <c r="AQ65" i="1"/>
  <c r="AR65" i="1" s="1"/>
  <c r="AJ69" i="1"/>
  <c r="AF69" i="1"/>
  <c r="AQ69" i="1"/>
  <c r="AR69" i="1" s="1"/>
  <c r="AH70" i="1"/>
  <c r="AJ71" i="1"/>
  <c r="AQ83" i="1"/>
  <c r="AR83" i="1" s="1"/>
  <c r="AE91" i="1"/>
  <c r="AQ94" i="1"/>
  <c r="AR94" i="1" s="1"/>
  <c r="AH94" i="1"/>
  <c r="AG94" i="1"/>
  <c r="AF97" i="1"/>
  <c r="AQ97" i="1"/>
  <c r="AR97" i="1" s="1"/>
  <c r="AJ97" i="1"/>
  <c r="AH97" i="1"/>
  <c r="AG113" i="1"/>
  <c r="AF115" i="1"/>
  <c r="AQ115" i="1"/>
  <c r="AR115" i="1" s="1"/>
  <c r="AJ115" i="1"/>
  <c r="AH115" i="1"/>
  <c r="AQ38" i="1"/>
  <c r="AR38" i="1" s="1"/>
  <c r="AH39" i="1"/>
  <c r="AQ46" i="1"/>
  <c r="AR46" i="1" s="1"/>
  <c r="AH47" i="1"/>
  <c r="AQ54" i="1"/>
  <c r="AR54" i="1" s="1"/>
  <c r="AQ62" i="1"/>
  <c r="AR62" i="1" s="1"/>
  <c r="AH63" i="1"/>
  <c r="AG81" i="1"/>
  <c r="AG82" i="1"/>
  <c r="AQ82" i="1"/>
  <c r="AR82" i="1" s="1"/>
  <c r="AG89" i="1"/>
  <c r="AG92" i="1"/>
  <c r="AF92" i="1"/>
  <c r="AQ92" i="1"/>
  <c r="AR92" i="1" s="1"/>
  <c r="AJ92" i="1"/>
  <c r="AQ102" i="1"/>
  <c r="AR102" i="1" s="1"/>
  <c r="AJ102" i="1"/>
  <c r="AH102" i="1"/>
  <c r="AG102" i="1"/>
  <c r="AF38" i="1"/>
  <c r="AB42" i="1"/>
  <c r="AC42" i="1" s="1"/>
  <c r="AF46" i="1"/>
  <c r="AB50" i="1"/>
  <c r="AC50" i="1" s="1"/>
  <c r="AF54" i="1"/>
  <c r="AB58" i="1"/>
  <c r="AC58" i="1" s="1"/>
  <c r="AF62" i="1"/>
  <c r="AB66" i="1"/>
  <c r="AC66" i="1" s="1"/>
  <c r="AG70" i="1"/>
  <c r="AJ72" i="1"/>
  <c r="AG72" i="1"/>
  <c r="AF72" i="1"/>
  <c r="AG90" i="1"/>
  <c r="AQ90" i="1"/>
  <c r="AQ110" i="1"/>
  <c r="AR110" i="1" s="1"/>
  <c r="AJ110" i="1"/>
  <c r="AH110" i="1"/>
  <c r="AG110" i="1"/>
  <c r="AG115" i="1"/>
  <c r="AJ70" i="1"/>
  <c r="AE75" i="1"/>
  <c r="AH82" i="1"/>
  <c r="AE87" i="1"/>
  <c r="AG97" i="1"/>
  <c r="AE99" i="1"/>
  <c r="AF102" i="1"/>
  <c r="AE103" i="1"/>
  <c r="AH103" i="1" s="1"/>
  <c r="AB103" i="1"/>
  <c r="AC103" i="1" s="1"/>
  <c r="AF117" i="1"/>
  <c r="AQ117" i="1"/>
  <c r="AR117" i="1" s="1"/>
  <c r="AJ117" i="1"/>
  <c r="AH117" i="1"/>
  <c r="AE68" i="1"/>
  <c r="AG69" i="1"/>
  <c r="AF73" i="1"/>
  <c r="AQ73" i="1"/>
  <c r="AR73" i="1" s="1"/>
  <c r="AJ73" i="1"/>
  <c r="AQ78" i="1"/>
  <c r="AR78" i="1" s="1"/>
  <c r="AG78" i="1"/>
  <c r="AF82" i="1"/>
  <c r="AJ94" i="1"/>
  <c r="AG100" i="1"/>
  <c r="AF100" i="1"/>
  <c r="AQ100" i="1"/>
  <c r="AR100" i="1" s="1"/>
  <c r="AJ100" i="1"/>
  <c r="AF105" i="1"/>
  <c r="AQ105" i="1"/>
  <c r="AR105" i="1" s="1"/>
  <c r="AJ105" i="1"/>
  <c r="AH105" i="1"/>
  <c r="AF110" i="1"/>
  <c r="AH71" i="1"/>
  <c r="AQ72" i="1"/>
  <c r="AR72" i="1" s="1"/>
  <c r="AJ82" i="1"/>
  <c r="AH83" i="1"/>
  <c r="AE95" i="1"/>
  <c r="AH95" i="1" s="1"/>
  <c r="AJ107" i="1"/>
  <c r="AH107" i="1"/>
  <c r="AG107" i="1"/>
  <c r="AF107" i="1"/>
  <c r="AG108" i="1"/>
  <c r="AF108" i="1"/>
  <c r="AQ108" i="1"/>
  <c r="AR108" i="1" s="1"/>
  <c r="AJ108" i="1"/>
  <c r="AE111" i="1"/>
  <c r="AB111" i="1"/>
  <c r="AC111" i="1" s="1"/>
  <c r="AQ80" i="1"/>
  <c r="AR80" i="1" s="1"/>
  <c r="AQ88" i="1"/>
  <c r="AR88" i="1" s="1"/>
  <c r="AQ96" i="1"/>
  <c r="AR96" i="1" s="1"/>
  <c r="AQ104" i="1"/>
  <c r="AR104" i="1" s="1"/>
  <c r="AQ112" i="1"/>
  <c r="AR112" i="1" s="1"/>
  <c r="AE77" i="1"/>
  <c r="AF80" i="1"/>
  <c r="AB84" i="1"/>
  <c r="AC84" i="1" s="1"/>
  <c r="AE85" i="1"/>
  <c r="AH85" i="1" s="1"/>
  <c r="AF88" i="1"/>
  <c r="AB92" i="1"/>
  <c r="AC92" i="1" s="1"/>
  <c r="AQ93" i="1"/>
  <c r="AR93" i="1" s="1"/>
  <c r="AF96" i="1"/>
  <c r="AB100" i="1"/>
  <c r="AC100" i="1" s="1"/>
  <c r="AQ101" i="1"/>
  <c r="AR101" i="1" s="1"/>
  <c r="AF104" i="1"/>
  <c r="AB108" i="1"/>
  <c r="AC108" i="1" s="1"/>
  <c r="AQ109" i="1"/>
  <c r="AR109" i="1" s="1"/>
  <c r="AF112" i="1"/>
  <c r="AB73" i="1"/>
  <c r="AC73" i="1" s="1"/>
  <c r="AG80" i="1"/>
  <c r="AB81" i="1"/>
  <c r="AC81" i="1" s="1"/>
  <c r="AG88" i="1"/>
  <c r="AB89" i="1"/>
  <c r="AC89" i="1" s="1"/>
  <c r="AF93" i="1"/>
  <c r="AG96" i="1"/>
  <c r="AB97" i="1"/>
  <c r="AC97" i="1" s="1"/>
  <c r="AF101" i="1"/>
  <c r="AG104" i="1"/>
  <c r="AB105" i="1"/>
  <c r="AC105" i="1" s="1"/>
  <c r="AQ106" i="1"/>
  <c r="AR106" i="1" s="1"/>
  <c r="AF109" i="1"/>
  <c r="AG112" i="1"/>
  <c r="AB113" i="1"/>
  <c r="AC113" i="1" s="1"/>
  <c r="AQ114" i="1"/>
  <c r="AR114" i="1" s="1"/>
  <c r="AB115" i="1"/>
  <c r="AC115" i="1" s="1"/>
  <c r="AQ116" i="1"/>
  <c r="AR116" i="1" s="1"/>
  <c r="AB117" i="1"/>
  <c r="AC117" i="1" s="1"/>
  <c r="AB102" i="1"/>
  <c r="AC102" i="1" s="1"/>
  <c r="AG109" i="1"/>
  <c r="AB110" i="1"/>
  <c r="AC110" i="1" s="1"/>
  <c r="AE14" i="1" l="1"/>
  <c r="AL17" i="1"/>
  <c r="AK17" i="1"/>
  <c r="AK105" i="1"/>
  <c r="AL105" i="1"/>
  <c r="AL58" i="1"/>
  <c r="AI23" i="1"/>
  <c r="AK50" i="1"/>
  <c r="AL23" i="1"/>
  <c r="AK58" i="1"/>
  <c r="AI114" i="1"/>
  <c r="AL114" i="1"/>
  <c r="AI46" i="1"/>
  <c r="AI86" i="1"/>
  <c r="AL116" i="1"/>
  <c r="AI54" i="1"/>
  <c r="AK21" i="1"/>
  <c r="AL62" i="1"/>
  <c r="AL38" i="1"/>
  <c r="AI38" i="1"/>
  <c r="AI28" i="1"/>
  <c r="AK26" i="1"/>
  <c r="AI26" i="1"/>
  <c r="AI101" i="1"/>
  <c r="AI66" i="1"/>
  <c r="AK116" i="1"/>
  <c r="AK33" i="1"/>
  <c r="AI30" i="1"/>
  <c r="AL21" i="1"/>
  <c r="AI18" i="1"/>
  <c r="AI62" i="1"/>
  <c r="AK73" i="1"/>
  <c r="AI93" i="1"/>
  <c r="AI50" i="1"/>
  <c r="AI73" i="1"/>
  <c r="AK18" i="1"/>
  <c r="AL33" i="1"/>
  <c r="AK98" i="1"/>
  <c r="AL28" i="1"/>
  <c r="AL98" i="1"/>
  <c r="AL46" i="1"/>
  <c r="AK66" i="1"/>
  <c r="AK101" i="1"/>
  <c r="AK86" i="1"/>
  <c r="AL93" i="1"/>
  <c r="AI106" i="1"/>
  <c r="AK106" i="1"/>
  <c r="AI74" i="1"/>
  <c r="AK74" i="1"/>
  <c r="AK30" i="1"/>
  <c r="AL54" i="1"/>
  <c r="AJ75" i="1"/>
  <c r="AH75" i="1"/>
  <c r="AG75" i="1"/>
  <c r="AF75" i="1"/>
  <c r="AQ75" i="1"/>
  <c r="AR75" i="1" s="1"/>
  <c r="AK112" i="1"/>
  <c r="AI112" i="1"/>
  <c r="AL112" i="1"/>
  <c r="AJ77" i="1"/>
  <c r="AF77" i="1"/>
  <c r="AQ77" i="1"/>
  <c r="AR77" i="1" s="1"/>
  <c r="AG77" i="1"/>
  <c r="AK100" i="1"/>
  <c r="AI100" i="1"/>
  <c r="AL100" i="1"/>
  <c r="AG103" i="1"/>
  <c r="AF103" i="1"/>
  <c r="AQ103" i="1"/>
  <c r="AR103" i="1" s="1"/>
  <c r="AJ103" i="1"/>
  <c r="AI90" i="1"/>
  <c r="AL90" i="1"/>
  <c r="AK90" i="1"/>
  <c r="AL89" i="1"/>
  <c r="AI89" i="1"/>
  <c r="AK89" i="1"/>
  <c r="AL39" i="1"/>
  <c r="AK39" i="1"/>
  <c r="AI39" i="1"/>
  <c r="AL71" i="1"/>
  <c r="AK71" i="1"/>
  <c r="AI71" i="1"/>
  <c r="AK35" i="1"/>
  <c r="AL35" i="1"/>
  <c r="AI35" i="1"/>
  <c r="AK44" i="1"/>
  <c r="AI44" i="1"/>
  <c r="AL44" i="1"/>
  <c r="AK36" i="1"/>
  <c r="AI36" i="1"/>
  <c r="AL36" i="1"/>
  <c r="AJ24" i="1"/>
  <c r="AG24" i="1"/>
  <c r="AF24" i="1"/>
  <c r="AQ24" i="1"/>
  <c r="AR24" i="1" s="1"/>
  <c r="AH24" i="1"/>
  <c r="AG64" i="1"/>
  <c r="AF64" i="1"/>
  <c r="AQ64" i="1"/>
  <c r="AR64" i="1" s="1"/>
  <c r="AJ64" i="1"/>
  <c r="AH64" i="1"/>
  <c r="AI17" i="1"/>
  <c r="AK92" i="1"/>
  <c r="AI92" i="1"/>
  <c r="AL92" i="1"/>
  <c r="AL43" i="1"/>
  <c r="AK43" i="1"/>
  <c r="AI43" i="1"/>
  <c r="AI69" i="1"/>
  <c r="AK69" i="1"/>
  <c r="AL69" i="1"/>
  <c r="AL115" i="1"/>
  <c r="AK115" i="1"/>
  <c r="AI115" i="1"/>
  <c r="AJ91" i="1"/>
  <c r="AG91" i="1"/>
  <c r="AF91" i="1"/>
  <c r="AQ91" i="1"/>
  <c r="AR91" i="1" s="1"/>
  <c r="AL22" i="1"/>
  <c r="AK22" i="1"/>
  <c r="AI22" i="1"/>
  <c r="AK96" i="1"/>
  <c r="AI96" i="1"/>
  <c r="AL96" i="1"/>
  <c r="AK88" i="1"/>
  <c r="AI88" i="1"/>
  <c r="AL88" i="1"/>
  <c r="AG95" i="1"/>
  <c r="AF95" i="1"/>
  <c r="AJ95" i="1"/>
  <c r="AQ95" i="1"/>
  <c r="AR95" i="1" s="1"/>
  <c r="AG68" i="1"/>
  <c r="AF68" i="1"/>
  <c r="AJ68" i="1"/>
  <c r="AQ68" i="1"/>
  <c r="AR68" i="1" s="1"/>
  <c r="AJ99" i="1"/>
  <c r="AH99" i="1"/>
  <c r="AG99" i="1"/>
  <c r="AF99" i="1"/>
  <c r="AQ99" i="1"/>
  <c r="AR99" i="1" s="1"/>
  <c r="AL110" i="1"/>
  <c r="AK110" i="1"/>
  <c r="AI110" i="1"/>
  <c r="AI82" i="1"/>
  <c r="AL82" i="1"/>
  <c r="AK82" i="1"/>
  <c r="AL63" i="1"/>
  <c r="AK63" i="1"/>
  <c r="AI63" i="1"/>
  <c r="AL61" i="1"/>
  <c r="AK61" i="1"/>
  <c r="AI61" i="1"/>
  <c r="AL29" i="1"/>
  <c r="AI29" i="1"/>
  <c r="AK29" i="1"/>
  <c r="AH27" i="1"/>
  <c r="AG27" i="1"/>
  <c r="AQ27" i="1"/>
  <c r="AR27" i="1" s="1"/>
  <c r="AF27" i="1"/>
  <c r="AJ27" i="1"/>
  <c r="AG56" i="1"/>
  <c r="AF56" i="1"/>
  <c r="AQ56" i="1"/>
  <c r="AR56" i="1" s="1"/>
  <c r="AJ56" i="1"/>
  <c r="AH56" i="1"/>
  <c r="AG48" i="1"/>
  <c r="AF48" i="1"/>
  <c r="AQ48" i="1"/>
  <c r="AR48" i="1" s="1"/>
  <c r="AJ48" i="1"/>
  <c r="AH48" i="1"/>
  <c r="AL117" i="1"/>
  <c r="AK117" i="1"/>
  <c r="AI117" i="1"/>
  <c r="AK72" i="1"/>
  <c r="AI72" i="1"/>
  <c r="AL72" i="1"/>
  <c r="AL81" i="1"/>
  <c r="AI81" i="1"/>
  <c r="AK81" i="1"/>
  <c r="AI41" i="1"/>
  <c r="AK41" i="1"/>
  <c r="AL41" i="1"/>
  <c r="AG79" i="1"/>
  <c r="AF79" i="1"/>
  <c r="AJ79" i="1"/>
  <c r="AQ79" i="1"/>
  <c r="AR79" i="1" s="1"/>
  <c r="AL53" i="1"/>
  <c r="AK53" i="1"/>
  <c r="AI53" i="1"/>
  <c r="AL67" i="1"/>
  <c r="AK67" i="1"/>
  <c r="AI67" i="1"/>
  <c r="AL37" i="1"/>
  <c r="AK37" i="1"/>
  <c r="AI37" i="1"/>
  <c r="AQ34" i="1"/>
  <c r="AR34" i="1" s="1"/>
  <c r="AJ34" i="1"/>
  <c r="AH34" i="1"/>
  <c r="AG34" i="1"/>
  <c r="AF34" i="1"/>
  <c r="AK84" i="1"/>
  <c r="AI84" i="1"/>
  <c r="AL84" i="1"/>
  <c r="AL51" i="1"/>
  <c r="AK51" i="1"/>
  <c r="AI51" i="1"/>
  <c r="AI49" i="1"/>
  <c r="AK49" i="1"/>
  <c r="AL49" i="1"/>
  <c r="AL113" i="1"/>
  <c r="AK113" i="1"/>
  <c r="AI113" i="1"/>
  <c r="AL83" i="1"/>
  <c r="AK83" i="1"/>
  <c r="AI83" i="1"/>
  <c r="AG111" i="1"/>
  <c r="AF111" i="1"/>
  <c r="AQ111" i="1"/>
  <c r="AR111" i="1" s="1"/>
  <c r="AJ111" i="1"/>
  <c r="AL78" i="1"/>
  <c r="AK78" i="1"/>
  <c r="AI78" i="1"/>
  <c r="AH87" i="1"/>
  <c r="AG87" i="1"/>
  <c r="AF87" i="1"/>
  <c r="AJ87" i="1"/>
  <c r="AQ87" i="1"/>
  <c r="AR87" i="1" s="1"/>
  <c r="AL94" i="1"/>
  <c r="AK94" i="1"/>
  <c r="AI94" i="1"/>
  <c r="AL55" i="1"/>
  <c r="AK55" i="1"/>
  <c r="AI55" i="1"/>
  <c r="AL31" i="1"/>
  <c r="AK31" i="1"/>
  <c r="AI31" i="1"/>
  <c r="AI65" i="1"/>
  <c r="AK65" i="1"/>
  <c r="AL65" i="1"/>
  <c r="AH19" i="1"/>
  <c r="AG19" i="1"/>
  <c r="AQ19" i="1"/>
  <c r="AR19" i="1" s="1"/>
  <c r="AF19" i="1"/>
  <c r="AJ19" i="1"/>
  <c r="AK20" i="1"/>
  <c r="AL20" i="1"/>
  <c r="AI20" i="1"/>
  <c r="AL45" i="1"/>
  <c r="AK45" i="1"/>
  <c r="AI45" i="1"/>
  <c r="AK25" i="1"/>
  <c r="AI25" i="1"/>
  <c r="AL25" i="1"/>
  <c r="AL107" i="1"/>
  <c r="AK107" i="1"/>
  <c r="AI107" i="1"/>
  <c r="AK60" i="1"/>
  <c r="AI60" i="1"/>
  <c r="AL60" i="1"/>
  <c r="AG32" i="1"/>
  <c r="AF32" i="1"/>
  <c r="AQ32" i="1"/>
  <c r="AR32" i="1" s="1"/>
  <c r="AJ32" i="1"/>
  <c r="AI109" i="1"/>
  <c r="AL109" i="1"/>
  <c r="AK109" i="1"/>
  <c r="AL97" i="1"/>
  <c r="AI97" i="1"/>
  <c r="AK97" i="1"/>
  <c r="AK104" i="1"/>
  <c r="AI104" i="1"/>
  <c r="AL104" i="1"/>
  <c r="AL108" i="1"/>
  <c r="AK108" i="1"/>
  <c r="AI108" i="1"/>
  <c r="AL70" i="1"/>
  <c r="AK70" i="1"/>
  <c r="AI70" i="1"/>
  <c r="AJ16" i="1"/>
  <c r="AG16" i="1"/>
  <c r="AI16" i="1" s="1"/>
  <c r="AQ16" i="1"/>
  <c r="AR16" i="1" s="1"/>
  <c r="AH91" i="1"/>
  <c r="AB14" i="1"/>
  <c r="AL59" i="1"/>
  <c r="AK59" i="1"/>
  <c r="AI59" i="1"/>
  <c r="AK52" i="1"/>
  <c r="AI52" i="1"/>
  <c r="AL52" i="1"/>
  <c r="AK80" i="1"/>
  <c r="AI80" i="1"/>
  <c r="AL80" i="1"/>
  <c r="AJ85" i="1"/>
  <c r="AF85" i="1"/>
  <c r="AQ85" i="1"/>
  <c r="AR85" i="1" s="1"/>
  <c r="AG85" i="1"/>
  <c r="AH77" i="1"/>
  <c r="AL102" i="1"/>
  <c r="AK102" i="1"/>
  <c r="AI102" i="1"/>
  <c r="AL47" i="1"/>
  <c r="AK47" i="1"/>
  <c r="AI47" i="1"/>
  <c r="AH111" i="1"/>
  <c r="AG76" i="1"/>
  <c r="AF76" i="1"/>
  <c r="AQ76" i="1"/>
  <c r="AR76" i="1" s="1"/>
  <c r="AJ76" i="1"/>
  <c r="AG40" i="1"/>
  <c r="AF40" i="1"/>
  <c r="AQ40" i="1"/>
  <c r="AR40" i="1" s="1"/>
  <c r="AJ40" i="1"/>
  <c r="AH40" i="1"/>
  <c r="AL42" i="1"/>
  <c r="AK42" i="1"/>
  <c r="AI42" i="1"/>
  <c r="AI57" i="1"/>
  <c r="AK57" i="1"/>
  <c r="AL57" i="1"/>
  <c r="AH68" i="1"/>
  <c r="AJ14" i="1" l="1"/>
  <c r="AQ14" i="1"/>
  <c r="AR14" i="1" s="1"/>
  <c r="AH14" i="1"/>
  <c r="AF14" i="1"/>
  <c r="AK19" i="1"/>
  <c r="AI19" i="1"/>
  <c r="AL19" i="1"/>
  <c r="AL56" i="1"/>
  <c r="AK56" i="1"/>
  <c r="AI56" i="1"/>
  <c r="AL103" i="1"/>
  <c r="AK103" i="1"/>
  <c r="AI103" i="1"/>
  <c r="AK32" i="1"/>
  <c r="AI32" i="1"/>
  <c r="AL32" i="1"/>
  <c r="AL91" i="1"/>
  <c r="AK91" i="1"/>
  <c r="AI91" i="1"/>
  <c r="AL111" i="1"/>
  <c r="AK111" i="1"/>
  <c r="AI111" i="1"/>
  <c r="AL95" i="1"/>
  <c r="AK95" i="1"/>
  <c r="AI95" i="1"/>
  <c r="AL34" i="1"/>
  <c r="AK34" i="1"/>
  <c r="AI34" i="1"/>
  <c r="AL79" i="1"/>
  <c r="AK79" i="1"/>
  <c r="AI79" i="1"/>
  <c r="AL64" i="1"/>
  <c r="AK64" i="1"/>
  <c r="AI64" i="1"/>
  <c r="AL40" i="1"/>
  <c r="AK40" i="1"/>
  <c r="AI40" i="1"/>
  <c r="AG14" i="1"/>
  <c r="AI14" i="1" s="1"/>
  <c r="AL16" i="1"/>
  <c r="AK16" i="1"/>
  <c r="AL48" i="1"/>
  <c r="AK48" i="1"/>
  <c r="AI48" i="1"/>
  <c r="AK76" i="1"/>
  <c r="AL76" i="1"/>
  <c r="AI76" i="1"/>
  <c r="AL87" i="1"/>
  <c r="AK87" i="1"/>
  <c r="AI87" i="1"/>
  <c r="AK27" i="1"/>
  <c r="AI27" i="1"/>
  <c r="AL27" i="1"/>
  <c r="AI77" i="1"/>
  <c r="AL77" i="1"/>
  <c r="AK77" i="1"/>
  <c r="AK68" i="1"/>
  <c r="AI68" i="1"/>
  <c r="AL68" i="1"/>
  <c r="AL75" i="1"/>
  <c r="AK75" i="1"/>
  <c r="AI75" i="1"/>
  <c r="AI85" i="1"/>
  <c r="AL85" i="1"/>
  <c r="AK85" i="1"/>
  <c r="AL24" i="1"/>
  <c r="AK24" i="1"/>
  <c r="AI24" i="1"/>
  <c r="AL99" i="1"/>
  <c r="AK99" i="1"/>
  <c r="AI99" i="1"/>
  <c r="AK14" i="1" l="1"/>
  <c r="AL14" i="1"/>
</calcChain>
</file>

<file path=xl/sharedStrings.xml><?xml version="1.0" encoding="utf-8"?>
<sst xmlns="http://schemas.openxmlformats.org/spreadsheetml/2006/main" count="266" uniqueCount="251">
  <si>
    <t>Indicateurs financiers</t>
  </si>
  <si>
    <t xml:space="preserve">Dotation forfaitaire  </t>
  </si>
  <si>
    <t>Dotation de compensation</t>
  </si>
  <si>
    <t>n°</t>
  </si>
  <si>
    <t>Nom département</t>
  </si>
  <si>
    <t>Population DGF 2024</t>
  </si>
  <si>
    <t>Départements dont la DGF augmente</t>
  </si>
  <si>
    <t>Départements dont la DGF diminue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</si>
  <si>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</si>
  <si>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</si>
  <si>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</si>
  <si>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</si>
  <si>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</si>
  <si>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</si>
  <si>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</si>
  <si>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</si>
  <si>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</si>
  <si>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</si>
  <si>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</si>
  <si>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</si>
  <si>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</si>
  <si>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</si>
  <si>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</si>
  <si>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</si>
  <si>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</si>
  <si>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</si>
  <si>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</si>
  <si>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</si>
  <si>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</si>
  <si>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</si>
  <si>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</si>
  <si>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</si>
  <si>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</si>
  <si>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</si>
  <si>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</si>
  <si>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</si>
  <si>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</si>
  <si>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</si>
  <si>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</si>
  <si>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</si>
  <si>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</si>
  <si>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</si>
  <si>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</si>
  <si>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</si>
  <si>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</si>
  <si>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</si>
  <si>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20A</t>
  </si>
  <si>
    <t>CORSE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</si>
  <si>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</si>
  <si>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</si>
  <si>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</si>
  <si>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</si>
  <si>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</si>
  <si>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</si>
  <si>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</si>
  <si>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</si>
  <si>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</si>
  <si>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</si>
  <si>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</si>
  <si>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</si>
  <si>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</si>
  <si>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</si>
  <si>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</si>
  <si>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</si>
  <si>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</si>
  <si>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</si>
  <si>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</si>
  <si>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</si>
  <si>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</si>
  <si>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</si>
  <si>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</si>
  <si>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</si>
  <si>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</si>
  <si>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</si>
  <si>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</si>
  <si>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</si>
  <si>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</si>
  <si>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</si>
  <si>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</si>
  <si>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</si>
  <si>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</si>
  <si>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</si>
  <si>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</si>
  <si>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</si>
  <si>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</si>
  <si>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</si>
  <si>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</si>
  <si>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</si>
  <si>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</si>
  <si>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</si>
  <si>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</si>
  <si>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</si>
  <si>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</si>
  <si>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</si>
  <si>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</si>
  <si>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</si>
  <si>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</si>
  <si>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</si>
  <si>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</si>
  <si>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</si>
  <si>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</si>
  <si>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</si>
  <si>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</si>
  <si>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</si>
  <si>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</si>
  <si>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</si>
  <si>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</si>
  <si>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</si>
  <si>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</si>
  <si>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</si>
  <si>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</si>
  <si>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</si>
  <si>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</si>
  <si>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</si>
  <si>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</si>
  <si>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</si>
  <si>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</si>
  <si>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</si>
  <si>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</si>
  <si>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</si>
  <si>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</si>
  <si>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</si>
  <si>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</si>
  <si>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</si>
  <si>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</si>
  <si>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</si>
  <si>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</si>
  <si>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</si>
  <si>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</si>
  <si>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</si>
  <si>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</si>
  <si>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</si>
  <si>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</si>
  <si>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</si>
  <si>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</si>
  <si>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</si>
  <si>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</si>
  <si>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</si>
  <si>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</si>
  <si>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</si>
  <si>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67A</t>
  </si>
  <si>
    <t>COLLECTIVITE EUROPEENNE D'ALSACE</t>
  </si>
  <si>
    <t>69</t>
  </si>
  <si>
    <t>RHONE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</si>
  <si>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</si>
  <si>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</si>
  <si>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</si>
  <si>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</si>
  <si>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</si>
  <si>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</si>
  <si>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</si>
  <si>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</si>
  <si>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</si>
  <si>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</si>
  <si>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</si>
  <si>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</si>
  <si>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</si>
  <si>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</si>
  <si>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</si>
  <si>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</si>
  <si>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</si>
  <si>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</si>
  <si>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</si>
  <si>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</si>
  <si>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</si>
  <si>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</si>
  <si>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</si>
  <si>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</si>
  <si>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</si>
  <si>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</si>
  <si>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</si>
  <si>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</si>
  <si>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</si>
  <si>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</si>
  <si>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</si>
  <si>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</si>
  <si>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</si>
  <si>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</si>
  <si>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</si>
  <si>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</si>
  <si>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</si>
  <si>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</si>
  <si>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</si>
  <si>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</si>
  <si>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</si>
  <si>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</si>
  <si>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</si>
  <si>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</si>
  <si>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</si>
  <si>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</si>
  <si>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</si>
  <si>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</si>
  <si>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</si>
  <si>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</si>
  <si>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</si>
  <si>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</si>
  <si>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</si>
  <si>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</si>
  <si>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</si>
  <si>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</si>
  <si>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</si>
  <si>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</si>
  <si>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</si>
  <si>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</si>
  <si>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</si>
  <si>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</si>
  <si>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</si>
  <si>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</si>
  <si>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n.a.</t>
  </si>
  <si>
    <t>976</t>
  </si>
  <si>
    <t>MAYOTTE</t>
  </si>
  <si>
    <t>978</t>
  </si>
  <si>
    <t>SAINT-MARTIN</t>
  </si>
  <si>
    <t>Population DGF 2025</t>
  </si>
  <si>
    <r>
      <t xml:space="preserve">Évol. population DGF 2025/2024
</t>
    </r>
    <r>
      <rPr>
        <i/>
        <sz val="10"/>
        <color theme="1"/>
        <rFont val="Calibri"/>
        <family val="2"/>
        <scheme val="minor"/>
      </rPr>
      <t>en %</t>
    </r>
  </si>
  <si>
    <r>
      <t xml:space="preserve">Variation Pfi/hab 2025-2024
</t>
    </r>
    <r>
      <rPr>
        <i/>
        <sz val="10"/>
        <color theme="1"/>
        <rFont val="Calibri"/>
        <family val="2"/>
        <scheme val="minor"/>
      </rPr>
      <t>en %</t>
    </r>
  </si>
  <si>
    <r>
      <t xml:space="preserve">Variation R/hab 2025-2024
</t>
    </r>
    <r>
      <rPr>
        <i/>
        <sz val="10"/>
        <color theme="1"/>
        <rFont val="Calibri"/>
        <family val="2"/>
        <scheme val="minor"/>
      </rPr>
      <t>en %</t>
    </r>
  </si>
  <si>
    <r>
      <t xml:space="preserve">Variation 2025-2024
</t>
    </r>
    <r>
      <rPr>
        <i/>
        <sz val="10"/>
        <rFont val="Calibri"/>
        <family val="2"/>
        <scheme val="minor"/>
      </rPr>
      <t>en %</t>
    </r>
  </si>
  <si>
    <r>
      <t xml:space="preserve">Variation 2025-2024
</t>
    </r>
    <r>
      <rPr>
        <i/>
        <sz val="10"/>
        <rFont val="Calibri"/>
        <family val="2"/>
        <scheme val="minor"/>
      </rPr>
      <t>en €</t>
    </r>
  </si>
  <si>
    <r>
      <t xml:space="preserve">Dotations de péréquation
</t>
    </r>
    <r>
      <rPr>
        <i/>
        <sz val="10"/>
        <color theme="0"/>
        <rFont val="Calibri"/>
        <family val="2"/>
        <scheme val="minor"/>
      </rPr>
      <t>dotation de fonctionnement minimale et dotation de péréquation urbaine</t>
    </r>
  </si>
  <si>
    <r>
      <rPr>
        <b/>
        <sz val="10"/>
        <rFont val="Calibri"/>
        <family val="2"/>
        <scheme val="minor"/>
      </rPr>
      <t>Variation 2025-2024</t>
    </r>
    <r>
      <rPr>
        <b/>
        <i/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en %</t>
    </r>
  </si>
  <si>
    <t>Variation en % des RRF 2023</t>
  </si>
  <si>
    <t>Part de la DGF 2025 dans les RRF 2023</t>
  </si>
  <si>
    <t>Dotation globale de fonctionnement (DGF) totale</t>
  </si>
  <si>
    <t>Rappel : évolution 2013-2025</t>
  </si>
  <si>
    <r>
      <t xml:space="preserve">Variation 2013-2017
</t>
    </r>
    <r>
      <rPr>
        <i/>
        <sz val="10"/>
        <rFont val="Calibri"/>
        <family val="2"/>
        <scheme val="minor"/>
      </rPr>
      <t>en €</t>
    </r>
  </si>
  <si>
    <r>
      <t xml:space="preserve">Variation 2013-2017
</t>
    </r>
    <r>
      <rPr>
        <i/>
        <sz val="10"/>
        <rFont val="Calibri"/>
        <family val="2"/>
        <scheme val="minor"/>
      </rPr>
      <t>en %</t>
    </r>
  </si>
  <si>
    <r>
      <t xml:space="preserve">Variation 2017-2025
</t>
    </r>
    <r>
      <rPr>
        <i/>
        <sz val="10"/>
        <rFont val="Calibri"/>
        <family val="2"/>
        <scheme val="minor"/>
      </rPr>
      <t>en €</t>
    </r>
  </si>
  <si>
    <r>
      <t xml:space="preserve">Variation 2017-2025
</t>
    </r>
    <r>
      <rPr>
        <i/>
        <sz val="10"/>
        <rFont val="Calibri"/>
        <family val="2"/>
        <scheme val="minor"/>
      </rPr>
      <t>en %</t>
    </r>
  </si>
  <si>
    <r>
      <rPr>
        <b/>
        <u/>
        <sz val="10"/>
        <color theme="1"/>
        <rFont val="Calibri"/>
        <family val="2"/>
        <scheme val="minor"/>
      </rPr>
      <t>DGF des départements en 2025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En 2025, la DGF moyenne par habitant des départements s'établit à 115 euros
correspondant à 93 euros par habitant au titre des composantes forfaitaires et compensatrices
et 22 euros par habitant au titre des dotations péréquatrices</t>
    </r>
  </si>
  <si>
    <t>n.a</t>
  </si>
  <si>
    <r>
      <t xml:space="preserve">Potentiel financier par habitant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</si>
  <si>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Potentiel financier par habitant 2025
</t>
    </r>
    <r>
      <rPr>
        <i/>
        <sz val="10"/>
        <color indexed="9"/>
        <rFont val="Calibri"/>
        <family val="2"/>
        <scheme val="minor"/>
      </rPr>
      <t>(€)</t>
    </r>
  </si>
  <si>
    <r>
      <t xml:space="preserve">Revenu/hab 2025
</t>
    </r>
    <r>
      <rPr>
        <i/>
        <sz val="10"/>
        <color indexed="9"/>
        <rFont val="Calibri"/>
        <family val="2"/>
        <scheme val="minor"/>
      </rPr>
      <t>(€)</t>
    </r>
  </si>
  <si>
    <r>
      <t xml:space="preserve">Revenu/hab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</si>
  <si>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RRF 2023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</si>
  <si>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Dotation forfaitaire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</si>
  <si>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Dotation forfaitaire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</si>
  <si>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Variation liée à l'évolution de la population
</t>
    </r>
    <r>
      <rPr>
        <i/>
        <sz val="10"/>
        <color theme="0"/>
        <rFont val="Calibri"/>
        <family val="2"/>
        <scheme val="minor"/>
      </rPr>
      <t>(€)</t>
    </r>
  </si>
  <si>
    <r>
      <t xml:space="preserve">Variation liée à l'écrêtement
</t>
    </r>
    <r>
      <rPr>
        <i/>
        <sz val="10"/>
        <color theme="0" tint="-4.9989318521683403E-2"/>
        <rFont val="Calibri"/>
        <family val="2"/>
        <scheme val="minor"/>
      </rPr>
      <t>(€)</t>
    </r>
  </si>
  <si>
    <r>
      <t xml:space="preserve">Dotation de compensation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</si>
  <si>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Dotation de compensation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</si>
  <si>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DPD totale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</si>
  <si>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DPD totale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</si>
  <si>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dont DFM
</t>
    </r>
    <r>
      <rPr>
        <i/>
        <sz val="10"/>
        <color indexed="9"/>
        <rFont val="Calibri"/>
        <family val="2"/>
        <scheme val="minor"/>
      </rPr>
      <t>(€)</t>
    </r>
  </si>
  <si>
    <t>dont DPU
(€)</t>
  </si>
  <si>
    <r>
      <t xml:space="preserve">DGF totale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</si>
  <si>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totale 2024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</si>
  <si>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par habitant 2025
</t>
    </r>
    <r>
      <rPr>
        <i/>
        <sz val="10"/>
        <color theme="0"/>
        <rFont val="Calibri"/>
        <family val="2"/>
        <scheme val="minor"/>
      </rPr>
      <t>(€)</t>
    </r>
  </si>
  <si>
    <r>
      <t xml:space="preserve">DGF 2013
</t>
    </r>
    <r>
      <rPr>
        <b/>
        <i/>
        <sz val="10"/>
        <color theme="0" tint="-4.9989318521683403E-2"/>
        <rFont val="Calibri"/>
        <family val="2"/>
        <scheme val="minor"/>
      </rPr>
      <t>(€)</t>
    </r>
  </si>
  <si>
    <r>
      <t xml:space="preserve">DGF 2017
</t>
    </r>
    <r>
      <rPr>
        <i/>
        <sz val="10"/>
        <color theme="0" tint="-4.9989318521683403E-2"/>
        <rFont val="Calibri"/>
        <family val="2"/>
        <scheme val="minor"/>
      </rPr>
      <t>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</si>
</sst>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0000\ _€_-;\-* #,##0.0000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#,##0_ ;\-#,##0\ "/>
    <numFmt numFmtId="169" formatCode="_-* #,##0_-;\-* #,##0_-;_-* &quot;-&quot;??_-;_-@_-"/>
    <numFmt numFmtId="170" formatCode="_-* #,##0.0_-;\-* #,##0.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 tint="-4.9989318521683403E-2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indexed="9"/>
      <name val="Calibri"/>
      <family val="2"/>
      <scheme val="minor"/>
    </font>
    <font>
      <i/>
      <sz val="10"/>
      <color theme="0" tint="-4.9989318521683403E-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518E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D620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CA31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5" tint="-0.249977111117893"/>
        <bgColor indexed="22"/>
      </patternFill>
    </fill>
    <fill>
      <patternFill patternType="solid">
        <fgColor indexed="65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22"/>
      </patternFill>
    </fill>
    <fill>
      <patternFill patternType="solid">
        <fgColor rgb="FFDD656E"/>
        <bgColor indexed="64"/>
      </patternFill>
    </fill>
    <fill>
      <patternFill patternType="solid">
        <fgColor rgb="FF68B8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3" fontId="2" fillId="0" borderId="0" xfId="0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6" fontId="5" fillId="0" borderId="0" xfId="2" applyNumberFormat="1" applyFont="1" applyFill="1" applyBorder="1" applyAlignment="1">
      <alignment vertical="center"/>
    </xf>
    <xf numFmtId="10" fontId="5" fillId="0" borderId="0" xfId="2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/>
    </xf>
    <xf numFmtId="167" fontId="3" fillId="0" borderId="0" xfId="2" applyNumberFormat="1" applyFont="1" applyFill="1" applyBorder="1" applyAlignment="1">
      <alignment horizontal="center" vertical="center"/>
    </xf>
    <xf numFmtId="10" fontId="6" fillId="0" borderId="0" xfId="2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right"/>
    </xf>
    <xf numFmtId="166" fontId="7" fillId="0" borderId="0" xfId="2" applyNumberFormat="1" applyFont="1" applyFill="1" applyBorder="1" applyAlignment="1">
      <alignment horizontal="right"/>
    </xf>
    <xf numFmtId="166" fontId="7" fillId="0" borderId="4" xfId="2" applyNumberFormat="1" applyFont="1" applyFill="1" applyBorder="1" applyAlignment="1">
      <alignment horizontal="right"/>
    </xf>
    <xf numFmtId="3" fontId="6" fillId="9" borderId="0" xfId="1" applyNumberFormat="1" applyFont="1" applyFill="1" applyBorder="1" applyAlignment="1">
      <alignment horizontal="right"/>
    </xf>
    <xf numFmtId="10" fontId="7" fillId="0" borderId="0" xfId="2" applyNumberFormat="1" applyFont="1" applyFill="1" applyBorder="1" applyAlignment="1"/>
    <xf numFmtId="10" fontId="6" fillId="0" borderId="0" xfId="2" applyNumberFormat="1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9" fontId="6" fillId="0" borderId="0" xfId="2" applyNumberFormat="1" applyFont="1" applyFill="1" applyBorder="1" applyAlignment="1">
      <alignment horizontal="right"/>
    </xf>
    <xf numFmtId="0" fontId="8" fillId="1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11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6" fillId="12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vertical="center"/>
    </xf>
    <xf numFmtId="3" fontId="6" fillId="9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3" fontId="2" fillId="0" borderId="1" xfId="1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0" fontId="7" fillId="0" borderId="1" xfId="0" applyNumberFormat="1" applyFont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166" fontId="6" fillId="0" borderId="1" xfId="2" applyNumberFormat="1" applyFont="1" applyFill="1" applyBorder="1" applyAlignment="1">
      <alignment vertical="center"/>
    </xf>
    <xf numFmtId="49" fontId="4" fillId="12" borderId="1" xfId="0" applyNumberFormat="1" applyFont="1" applyFill="1" applyBorder="1" applyAlignment="1">
      <alignment horizontal="left" vertical="center"/>
    </xf>
    <xf numFmtId="0" fontId="4" fillId="12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Border="1"/>
    <xf numFmtId="0" fontId="2" fillId="0" borderId="0" xfId="0" applyNumberFormat="1" applyFont="1" applyFill="1" applyBorder="1" applyAlignment="1">
      <alignment vertical="center"/>
    </xf>
    <xf numFmtId="0" fontId="4" fillId="0" borderId="0" xfId="0" applyFont="1"/>
    <xf numFmtId="43" fontId="4" fillId="0" borderId="0" xfId="1" applyFont="1"/>
    <xf numFmtId="3" fontId="4" fillId="0" borderId="0" xfId="0" applyNumberFormat="1" applyFont="1"/>
    <xf numFmtId="3" fontId="9" fillId="3" borderId="1" xfId="0" applyNumberFormat="1" applyFont="1" applyFill="1" applyBorder="1" applyAlignment="1">
      <alignment horizontal="centerContinuous" vertical="center"/>
    </xf>
    <xf numFmtId="0" fontId="8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166" fontId="6" fillId="0" borderId="1" xfId="2" applyNumberFormat="1" applyFont="1" applyFill="1" applyBorder="1" applyAlignment="1">
      <alignment horizontal="right"/>
    </xf>
    <xf numFmtId="49" fontId="6" fillId="1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/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Continuous" vertical="center"/>
    </xf>
    <xf numFmtId="165" fontId="9" fillId="4" borderId="3" xfId="1" applyNumberFormat="1" applyFont="1" applyFill="1" applyBorder="1" applyAlignment="1">
      <alignment horizontal="centerContinuous" vertical="center"/>
    </xf>
    <xf numFmtId="166" fontId="6" fillId="0" borderId="4" xfId="2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/>
    </xf>
    <xf numFmtId="0" fontId="9" fillId="15" borderId="1" xfId="0" applyNumberFormat="1" applyFont="1" applyFill="1" applyBorder="1" applyAlignment="1">
      <alignment horizontal="center" vertical="center" wrapText="1"/>
    </xf>
    <xf numFmtId="3" fontId="6" fillId="12" borderId="1" xfId="0" applyNumberFormat="1" applyFont="1" applyFill="1" applyBorder="1" applyAlignment="1">
      <alignment horizontal="right" vertical="center"/>
    </xf>
    <xf numFmtId="166" fontId="6" fillId="12" borderId="1" xfId="2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168" fontId="6" fillId="0" borderId="1" xfId="1" applyNumberFormat="1" applyFont="1" applyBorder="1" applyAlignment="1">
      <alignment vertical="center"/>
    </xf>
    <xf numFmtId="165" fontId="9" fillId="7" borderId="1" xfId="1" applyNumberFormat="1" applyFont="1" applyFill="1" applyBorder="1" applyAlignment="1">
      <alignment horizontal="centerContinuous" vertical="center"/>
    </xf>
    <xf numFmtId="165" fontId="9" fillId="8" borderId="1" xfId="1" applyNumberFormat="1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wrapText="1"/>
    </xf>
    <xf numFmtId="3" fontId="6" fillId="0" borderId="4" xfId="2" applyNumberFormat="1" applyFont="1" applyFill="1" applyBorder="1" applyAlignment="1">
      <alignment horizontal="right"/>
    </xf>
    <xf numFmtId="0" fontId="9" fillId="16" borderId="1" xfId="0" applyFont="1" applyFill="1" applyBorder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/>
    </xf>
    <xf numFmtId="0" fontId="16" fillId="0" borderId="0" xfId="0" applyFont="1"/>
    <xf numFmtId="10" fontId="2" fillId="0" borderId="0" xfId="2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vertical="center"/>
    </xf>
    <xf numFmtId="3" fontId="16" fillId="0" borderId="0" xfId="0" applyNumberFormat="1" applyFont="1"/>
    <xf numFmtId="3" fontId="2" fillId="0" borderId="1" xfId="0" applyNumberFormat="1" applyFont="1" applyFill="1" applyBorder="1" applyAlignment="1">
      <alignment horizontal="right" vertical="center"/>
    </xf>
    <xf numFmtId="0" fontId="9" fillId="17" borderId="1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right"/>
    </xf>
    <xf numFmtId="170" fontId="6" fillId="0" borderId="1" xfId="1" applyNumberFormat="1" applyFont="1" applyBorder="1" applyAlignment="1">
      <alignment vertical="center"/>
    </xf>
    <xf numFmtId="170" fontId="6" fillId="0" borderId="0" xfId="1" applyNumberFormat="1" applyFont="1" applyFill="1" applyBorder="1" applyAlignment="1">
      <alignment horizontal="right"/>
    </xf>
    <xf numFmtId="169" fontId="6" fillId="0" borderId="4" xfId="1" applyNumberFormat="1" applyFont="1" applyFill="1" applyBorder="1" applyAlignment="1">
      <alignment horizontal="right"/>
    </xf>
    <xf numFmtId="169" fontId="14" fillId="0" borderId="1" xfId="1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165" fontId="9" fillId="5" borderId="1" xfId="1" applyNumberFormat="1" applyFont="1" applyFill="1" applyBorder="1" applyAlignment="1">
      <alignment horizontal="center" vertical="center"/>
    </xf>
    <xf numFmtId="0" fontId="9" fillId="6" borderId="1" xfId="1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F9900"/>
      <color rgb="FFFFCC66"/>
      <color rgb="FFFFCC99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R117"/>
  <sheetViews>
    <sheetView tabSelected="1" topLeftCell="A9" zoomScale="98" workbookViewId="0">
      <selection activeCell="E18" sqref="E18"/>
    </sheetView>
  </sheetViews>
  <sheetFormatPr baseColWidth="10" defaultColWidth="11.453125" defaultRowHeight="13" x14ac:dyDescent="0.3"/>
  <cols>
    <col min="1" max="1" width="2.54296875" style="52" customWidth="1"/>
    <col min="2" max="2" width="11.453125" style="52"/>
    <col min="3" max="3" width="40.26953125" style="52" customWidth="1"/>
    <col min="4" max="5" width="11.54296875" style="52" bestFit="1" customWidth="1"/>
    <col min="6" max="6" width="11.81640625" style="52" customWidth="1"/>
    <col min="7" max="7" width="14.1796875" style="52" customWidth="1"/>
    <col min="8" max="8" width="14.81640625" style="52" customWidth="1"/>
    <col min="9" max="9" width="14.1796875" style="52" customWidth="1"/>
    <col min="10" max="11" width="11.54296875" style="52" bestFit="1" customWidth="1"/>
    <col min="12" max="12" width="14.54296875" style="52" customWidth="1"/>
    <col min="13" max="13" width="13.26953125" style="52" bestFit="1" customWidth="1"/>
    <col min="14" max="14" width="14" style="52" customWidth="1"/>
    <col min="15" max="15" width="14" style="82" customWidth="1"/>
    <col min="16" max="16" width="14.54296875" style="52" customWidth="1"/>
    <col min="17" max="19" width="11.54296875" style="52" bestFit="1" customWidth="1"/>
    <col min="20" max="20" width="16.1796875" style="52" customWidth="1"/>
    <col min="21" max="21" width="16" style="82" customWidth="1"/>
    <col min="22" max="23" width="11.54296875" style="52" bestFit="1" customWidth="1"/>
    <col min="24" max="24" width="14.54296875" style="52" customWidth="1"/>
    <col min="25" max="25" width="14.453125" style="82" customWidth="1"/>
    <col min="26" max="26" width="13.453125" style="52" customWidth="1"/>
    <col min="27" max="27" width="11.54296875" style="52" bestFit="1" customWidth="1"/>
    <col min="28" max="28" width="14" style="52" customWidth="1"/>
    <col min="29" max="29" width="15.26953125" style="52" customWidth="1"/>
    <col min="30" max="30" width="14.81640625" style="52" customWidth="1"/>
    <col min="31" max="31" width="13.81640625" style="82" customWidth="1"/>
    <col min="32" max="36" width="11.54296875" style="52" bestFit="1" customWidth="1"/>
    <col min="37" max="37" width="13.26953125" style="52" customWidth="1"/>
    <col min="38" max="38" width="12.7265625" style="52" customWidth="1"/>
    <col min="39" max="39" width="13.26953125" style="52" bestFit="1" customWidth="1"/>
    <col min="40" max="40" width="12.26953125" style="52" bestFit="1" customWidth="1"/>
    <col min="41" max="41" width="12.81640625" style="52" bestFit="1" customWidth="1"/>
    <col min="42" max="42" width="11.54296875" style="52" bestFit="1" customWidth="1"/>
    <col min="43" max="43" width="12.453125" style="52" customWidth="1"/>
    <col min="44" max="44" width="11.54296875" style="52" bestFit="1" customWidth="1"/>
    <col min="45" max="16384" width="11.453125" style="52"/>
  </cols>
  <sheetData>
    <row r="3" spans="2:44" x14ac:dyDescent="0.3">
      <c r="B3" s="95" t="s">
        <v>229</v>
      </c>
      <c r="C3" s="95"/>
    </row>
    <row r="4" spans="2:44" x14ac:dyDescent="0.3">
      <c r="B4" s="95"/>
      <c r="C4" s="95"/>
    </row>
    <row r="5" spans="2:44" x14ac:dyDescent="0.3">
      <c r="B5" s="95"/>
      <c r="C5" s="95"/>
    </row>
    <row r="6" spans="2:44" x14ac:dyDescent="0.3">
      <c r="B6" s="95"/>
      <c r="C6" s="95"/>
    </row>
    <row r="7" spans="2:44" x14ac:dyDescent="0.3">
      <c r="B7" s="95"/>
      <c r="C7" s="95"/>
    </row>
    <row r="8" spans="2:44" x14ac:dyDescent="0.3">
      <c r="B8" s="95"/>
      <c r="C8" s="95"/>
    </row>
    <row r="9" spans="2:44" x14ac:dyDescent="0.3">
      <c r="B9" s="95"/>
      <c r="C9" s="95"/>
      <c r="U9" s="86"/>
    </row>
    <row r="10" spans="2:44" x14ac:dyDescent="0.3">
      <c r="B10" s="95"/>
      <c r="C10" s="95"/>
      <c r="D10" s="1"/>
      <c r="E10" s="1"/>
      <c r="F10" s="2"/>
      <c r="G10" s="3"/>
      <c r="H10" s="3"/>
      <c r="I10" s="2"/>
      <c r="J10" s="4"/>
      <c r="K10" s="4"/>
      <c r="L10" s="2"/>
      <c r="M10" s="2"/>
      <c r="N10" s="5"/>
      <c r="O10" s="5"/>
      <c r="P10" s="5"/>
      <c r="Q10" s="5"/>
      <c r="R10" s="6"/>
      <c r="S10" s="7"/>
      <c r="T10" s="5"/>
      <c r="U10" s="5"/>
      <c r="V10" s="6"/>
      <c r="W10" s="8"/>
      <c r="X10" s="6"/>
      <c r="Y10" s="6"/>
      <c r="Z10" s="6"/>
      <c r="AA10" s="6"/>
      <c r="AB10" s="6"/>
      <c r="AC10" s="6"/>
      <c r="AD10" s="5"/>
      <c r="AE10" s="5"/>
      <c r="AF10" s="9"/>
      <c r="AG10" s="6"/>
      <c r="AH10" s="8"/>
      <c r="AI10" s="8"/>
      <c r="AJ10" s="8"/>
      <c r="AK10" s="8"/>
      <c r="AL10" s="8"/>
      <c r="AM10" s="6"/>
      <c r="AN10" s="6"/>
      <c r="AO10" s="6"/>
      <c r="AP10" s="8"/>
      <c r="AQ10" s="6"/>
      <c r="AR10" s="8"/>
    </row>
    <row r="11" spans="2:44" x14ac:dyDescent="0.3">
      <c r="B11" s="95"/>
      <c r="C11" s="95"/>
      <c r="D11" s="1"/>
      <c r="E11" s="1"/>
      <c r="F11" s="2"/>
      <c r="G11" s="3"/>
      <c r="H11" s="3"/>
      <c r="I11" s="2"/>
      <c r="J11" s="4"/>
      <c r="K11" s="4"/>
      <c r="L11" s="2"/>
      <c r="M11" s="2"/>
      <c r="N11" s="5"/>
      <c r="O11" s="5"/>
      <c r="P11" s="5"/>
      <c r="Q11" s="81"/>
      <c r="R11" s="6"/>
      <c r="S11" s="10"/>
      <c r="T11" s="5"/>
      <c r="U11" s="11"/>
      <c r="V11" s="6"/>
      <c r="W11" s="8"/>
      <c r="X11" s="6"/>
      <c r="Y11" s="6"/>
      <c r="Z11" s="6"/>
      <c r="AA11" s="6"/>
      <c r="AB11" s="6"/>
      <c r="AC11" s="6"/>
      <c r="AD11" s="5"/>
      <c r="AE11" s="5"/>
      <c r="AF11" s="9"/>
      <c r="AG11" s="6"/>
      <c r="AH11" s="8"/>
      <c r="AI11" s="8"/>
      <c r="AJ11" s="8"/>
      <c r="AK11" s="8"/>
      <c r="AL11" s="8"/>
      <c r="AM11" s="6"/>
      <c r="AN11" s="6"/>
      <c r="AO11" s="6"/>
      <c r="AP11" s="8"/>
      <c r="AQ11" s="6"/>
      <c r="AR11" s="8"/>
    </row>
    <row r="12" spans="2:44" x14ac:dyDescent="0.3">
      <c r="B12" s="51"/>
      <c r="C12" s="51"/>
      <c r="D12" s="1"/>
      <c r="E12" s="1"/>
      <c r="F12" s="2"/>
      <c r="G12" s="12"/>
      <c r="H12" s="12"/>
      <c r="I12" s="2"/>
      <c r="J12" s="4"/>
      <c r="K12" s="4"/>
      <c r="L12" s="2"/>
      <c r="M12" s="13"/>
      <c r="N12" s="14"/>
      <c r="O12" s="83"/>
      <c r="P12" s="53"/>
      <c r="Q12" s="54"/>
      <c r="R12" s="6"/>
      <c r="S12" s="7"/>
      <c r="T12" s="5"/>
      <c r="U12" s="15"/>
      <c r="V12" s="6"/>
      <c r="W12" s="8"/>
      <c r="X12" s="6"/>
      <c r="Y12" s="89"/>
      <c r="Z12" s="6"/>
      <c r="AA12" s="6"/>
      <c r="AB12" s="6"/>
      <c r="AC12" s="6"/>
      <c r="AD12" s="5"/>
      <c r="AE12" s="5"/>
      <c r="AF12" s="9"/>
      <c r="AG12" s="6"/>
      <c r="AH12" s="8"/>
      <c r="AI12" s="8"/>
      <c r="AJ12" s="8"/>
      <c r="AK12" s="8"/>
      <c r="AL12" s="8"/>
      <c r="AM12" s="6"/>
      <c r="AN12" s="6"/>
      <c r="AO12" s="6"/>
      <c r="AP12" s="8"/>
      <c r="AQ12" s="6"/>
      <c r="AR12" s="8"/>
    </row>
    <row r="13" spans="2:44" ht="38.25" customHeight="1" x14ac:dyDescent="0.3">
      <c r="B13" s="16"/>
      <c r="C13" s="16"/>
      <c r="D13" s="1"/>
      <c r="E13" s="1"/>
      <c r="F13" s="1"/>
      <c r="G13" s="55" t="s">
        <v>0</v>
      </c>
      <c r="H13" s="55"/>
      <c r="I13" s="55"/>
      <c r="J13" s="55"/>
      <c r="K13" s="55"/>
      <c r="L13" s="55"/>
      <c r="M13" s="55"/>
      <c r="N13" s="64" t="s">
        <v>1</v>
      </c>
      <c r="O13" s="64"/>
      <c r="P13" s="64"/>
      <c r="Q13" s="64"/>
      <c r="R13" s="64"/>
      <c r="S13" s="65"/>
      <c r="T13" s="96" t="s">
        <v>2</v>
      </c>
      <c r="U13" s="96"/>
      <c r="V13" s="96"/>
      <c r="W13" s="96"/>
      <c r="X13" s="97" t="s">
        <v>219</v>
      </c>
      <c r="Y13" s="97"/>
      <c r="Z13" s="97"/>
      <c r="AA13" s="97"/>
      <c r="AB13" s="97"/>
      <c r="AC13" s="97"/>
      <c r="AD13" s="76" t="s">
        <v>223</v>
      </c>
      <c r="AE13" s="76"/>
      <c r="AF13" s="76"/>
      <c r="AG13" s="76"/>
      <c r="AH13" s="76"/>
      <c r="AI13" s="76"/>
      <c r="AJ13" s="76"/>
      <c r="AK13" s="76"/>
      <c r="AL13" s="76"/>
      <c r="AM13" s="77" t="s">
        <v>224</v>
      </c>
      <c r="AN13" s="77"/>
      <c r="AO13" s="77"/>
      <c r="AP13" s="77"/>
      <c r="AQ13" s="77"/>
      <c r="AR13" s="77"/>
    </row>
    <row r="14" spans="2:44" x14ac:dyDescent="0.3">
      <c r="B14" s="16"/>
      <c r="C14" s="16"/>
      <c r="D14" s="17">
        <f>SUM(D16:D117)</f>
        <v>71318883</v>
      </c>
      <c r="E14" s="17">
        <f>SUM(E16:E117)</f>
        <v>71721262</v>
      </c>
      <c r="F14" s="22">
        <f>(E14-D14)/D14</f>
        <v>5.6419700235630444E-3</v>
      </c>
      <c r="G14" s="90">
        <v>685.57308699999999</v>
      </c>
      <c r="H14" s="90">
        <v>680.67581199999995</v>
      </c>
      <c r="I14" s="18">
        <f>(H14-G14)/G14</f>
        <v>-7.1433302923690116E-3</v>
      </c>
      <c r="J14" s="90">
        <v>17247.041393</v>
      </c>
      <c r="K14" s="90">
        <v>18011.307073978405</v>
      </c>
      <c r="L14" s="19">
        <f>(K14-J14)/J14</f>
        <v>4.4312857119285148E-2</v>
      </c>
      <c r="M14" s="20">
        <f t="shared" ref="M14:P14" si="0">SUM(M16:M117)</f>
        <v>76315762466.575607</v>
      </c>
      <c r="N14" s="17">
        <f t="shared" si="0"/>
        <v>4070596923</v>
      </c>
      <c r="O14" s="84">
        <f>SUM(O16:O117)</f>
        <v>4060596923</v>
      </c>
      <c r="P14" s="17">
        <f t="shared" si="0"/>
        <v>31080034</v>
      </c>
      <c r="Q14" s="17">
        <f>SUM(Q16:Q117)</f>
        <v>-41080034</v>
      </c>
      <c r="R14" s="17">
        <f>SUM(R16:R117)</f>
        <v>-10000000</v>
      </c>
      <c r="S14" s="21">
        <f>(O14-N14)/N14</f>
        <v>-2.4566421557234591E-3</v>
      </c>
      <c r="T14" s="17">
        <f>SUM(T16:T117)</f>
        <v>2643458143</v>
      </c>
      <c r="U14" s="84">
        <f>SUM(U16:U117)</f>
        <v>2643098614</v>
      </c>
      <c r="V14" s="17">
        <f>SUM(V16:V117)</f>
        <v>-359529</v>
      </c>
      <c r="W14" s="18">
        <f>(U14-T14)/T14</f>
        <v>-1.3600707124947277E-4</v>
      </c>
      <c r="X14" s="17">
        <f>SUM(X16:X117)</f>
        <v>1552946351</v>
      </c>
      <c r="Y14" s="84">
        <f>SUM(Y16:Y117)</f>
        <v>1562946351</v>
      </c>
      <c r="Z14" s="17">
        <f>SUM(Z16:Z117)</f>
        <v>966537274</v>
      </c>
      <c r="AA14" s="17">
        <f>SUM(AA16:AA117)</f>
        <v>596409077</v>
      </c>
      <c r="AB14" s="17">
        <f>SUM(AB16:AB117)</f>
        <v>10000000</v>
      </c>
      <c r="AC14" s="22">
        <f>(Y14-X14)/X14</f>
        <v>6.4393724828682121E-3</v>
      </c>
      <c r="AD14" s="17">
        <f>SUM(AD16:AD117)</f>
        <v>8267001417</v>
      </c>
      <c r="AE14" s="84">
        <f>SUM(AE16:AE117)</f>
        <v>8266641888</v>
      </c>
      <c r="AF14" s="92">
        <f>AE14/E14</f>
        <v>115.26068640565751</v>
      </c>
      <c r="AG14" s="17">
        <f>SUM(AG16:AG117)</f>
        <v>-359529</v>
      </c>
      <c r="AH14" s="22">
        <f>(AE14-AD14)/AD14</f>
        <v>-4.3489650220777262E-5</v>
      </c>
      <c r="AI14" s="22">
        <f>AG14/M14</f>
        <v>-4.7110713223557806E-6</v>
      </c>
      <c r="AJ14" s="22">
        <f>AE14/M14</f>
        <v>0.10832155272799092</v>
      </c>
      <c r="AK14" s="23">
        <f>SUM(AK16:AK117)</f>
        <v>51</v>
      </c>
      <c r="AL14" s="23">
        <f>SUM(AL16:AL117)</f>
        <v>50</v>
      </c>
      <c r="AM14" s="24">
        <f>SUM(AM16:AM117)</f>
        <v>12258404838</v>
      </c>
      <c r="AN14" s="24">
        <f>SUM(AN16:AN117)</f>
        <v>8606520487</v>
      </c>
      <c r="AO14" s="17">
        <f>AN14-AM14</f>
        <v>-3651884351</v>
      </c>
      <c r="AP14" s="25">
        <f>AO14/AM14</f>
        <v>-0.2979086103992481</v>
      </c>
      <c r="AQ14" s="17">
        <f>AE14-AN14</f>
        <v>-339878599</v>
      </c>
      <c r="AR14" s="22">
        <f>AQ14/AN14</f>
        <v>-3.9490825533196688E-2</v>
      </c>
    </row>
    <row r="15" spans="2:44" ht="65" x14ac:dyDescent="0.3">
      <c r="B15" s="26" t="s">
        <v>3</v>
      </c>
      <c r="C15" s="26" t="s">
        <v>4</v>
      </c>
      <c r="D15" s="57" t="s">
        <v>5</v>
      </c>
      <c r="E15" s="56" t="s">
        <v>213</v>
      </c>
      <c r="F15" s="61" t="s">
        <v>214</v>
      </c>
      <c r="G15" s="57" t="s">
        <v>231</v>
      </c>
      <c r="H15" s="27" t="s">
        <v>232</v>
      </c>
      <c r="I15" s="62" t="s">
        <v>215</v>
      </c>
      <c r="J15" s="57" t="s">
        <v>234</v>
      </c>
      <c r="K15" s="27" t="s">
        <v>233</v>
      </c>
      <c r="L15" s="62" t="s">
        <v>216</v>
      </c>
      <c r="M15" s="28" t="s">
        <v>235</v>
      </c>
      <c r="N15" s="57" t="s">
        <v>236</v>
      </c>
      <c r="O15" s="63" t="s">
        <v>237</v>
      </c>
      <c r="P15" s="29" t="s">
        <v>238</v>
      </c>
      <c r="Q15" s="30" t="s">
        <v>239</v>
      </c>
      <c r="R15" s="67" t="s">
        <v>218</v>
      </c>
      <c r="S15" s="31" t="s">
        <v>217</v>
      </c>
      <c r="T15" s="69" t="s">
        <v>241</v>
      </c>
      <c r="U15" s="32" t="s">
        <v>240</v>
      </c>
      <c r="V15" s="67" t="s">
        <v>218</v>
      </c>
      <c r="W15" s="67" t="s">
        <v>217</v>
      </c>
      <c r="X15" s="80" t="s">
        <v>242</v>
      </c>
      <c r="Y15" s="33" t="s">
        <v>243</v>
      </c>
      <c r="Z15" s="72" t="s">
        <v>244</v>
      </c>
      <c r="AA15" s="72" t="s">
        <v>245</v>
      </c>
      <c r="AB15" s="67" t="s">
        <v>218</v>
      </c>
      <c r="AC15" s="67" t="s">
        <v>217</v>
      </c>
      <c r="AD15" s="88" t="s">
        <v>247</v>
      </c>
      <c r="AE15" s="34" t="s">
        <v>246</v>
      </c>
      <c r="AF15" s="34" t="s">
        <v>248</v>
      </c>
      <c r="AG15" s="31" t="s">
        <v>218</v>
      </c>
      <c r="AH15" s="31" t="s">
        <v>220</v>
      </c>
      <c r="AI15" s="67" t="s">
        <v>221</v>
      </c>
      <c r="AJ15" s="67" t="s">
        <v>222</v>
      </c>
      <c r="AK15" s="35" t="s">
        <v>6</v>
      </c>
      <c r="AL15" s="35" t="s">
        <v>7</v>
      </c>
      <c r="AM15" s="36" t="s">
        <v>249</v>
      </c>
      <c r="AN15" s="36" t="s">
        <v>250</v>
      </c>
      <c r="AO15" s="78" t="s">
        <v>225</v>
      </c>
      <c r="AP15" s="78" t="s">
        <v>226</v>
      </c>
      <c r="AQ15" s="78" t="s">
        <v>227</v>
      </c>
      <c r="AR15" s="78" t="s">
        <v>228</v>
      </c>
    </row>
    <row r="16" spans="2:44" x14ac:dyDescent="0.3">
      <c r="B16" s="59" t="s">
        <v>8</v>
      </c>
      <c r="C16" s="37" t="s">
        <v>9</v>
      </c>
      <c r="D16" s="38">
        <v>681142</v>
      </c>
      <c r="E16" s="38">
        <v>689507</v>
      </c>
      <c r="F16" s="58">
        <f>IF(D16=0,0,(E16-D16)/D16)</f>
        <v>1.2280845990997472E-2</v>
      </c>
      <c r="G16" s="94">
        <v>644.86276299999997</v>
      </c>
      <c r="H16" s="94">
        <v>628.77651000000003</v>
      </c>
      <c r="I16" s="58">
        <f t="shared" ref="I16:I47" si="1">IF(G16=0,0,(H16-G16)/G16)</f>
        <v>-2.4945234742915282E-2</v>
      </c>
      <c r="J16" s="93">
        <v>18726.001532999999</v>
      </c>
      <c r="K16" s="93">
        <v>19547.969927999999</v>
      </c>
      <c r="L16" s="66">
        <f t="shared" ref="L16:L79" si="2">IF(J16=0,0,(K16-J16)/J16)</f>
        <v>4.3894495765766206E-2</v>
      </c>
      <c r="M16" s="79">
        <v>619511368</v>
      </c>
      <c r="N16" s="39">
        <v>32097829</v>
      </c>
      <c r="O16" s="85">
        <v>32717006</v>
      </c>
      <c r="P16" s="40">
        <v>619177</v>
      </c>
      <c r="Q16" s="40">
        <v>0</v>
      </c>
      <c r="R16" s="40">
        <f t="shared" ref="R16:R47" si="3">O16-N16</f>
        <v>619177</v>
      </c>
      <c r="S16" s="68">
        <f t="shared" ref="S16:S47" si="4">IF(N16=0,0,R16/N16)</f>
        <v>1.929030776505165E-2</v>
      </c>
      <c r="T16" s="42">
        <v>8967139</v>
      </c>
      <c r="U16" s="43">
        <v>8967139</v>
      </c>
      <c r="V16" s="70">
        <f t="shared" ref="V16:V79" si="5">U16-T16</f>
        <v>0</v>
      </c>
      <c r="W16" s="71">
        <f t="shared" ref="W16:W79" si="6">IF(T16=0,0,V16/T16)</f>
        <v>0</v>
      </c>
      <c r="X16" s="73">
        <v>13766454</v>
      </c>
      <c r="Y16" s="87">
        <f>Z16+AA16</f>
        <v>13766454</v>
      </c>
      <c r="Z16" s="40">
        <v>13766454</v>
      </c>
      <c r="AA16" s="40">
        <v>0</v>
      </c>
      <c r="AB16" s="73">
        <f t="shared" ref="AB16:AB79" si="7">Y16-X16</f>
        <v>0</v>
      </c>
      <c r="AC16" s="74">
        <f t="shared" ref="AC16:AC79" si="8">IF(X16=0,0,AB16/X16)</f>
        <v>0</v>
      </c>
      <c r="AD16" s="73">
        <f t="shared" ref="AD16:AD47" si="9">N16+T16+X16</f>
        <v>54831422</v>
      </c>
      <c r="AE16" s="87">
        <f t="shared" ref="AE16:AE47" si="10">O16+U16+Y16</f>
        <v>55450599</v>
      </c>
      <c r="AF16" s="91">
        <f t="shared" ref="AF16:AF47" si="11">AE16/E16</f>
        <v>80.420646925992045</v>
      </c>
      <c r="AG16" s="44">
        <f t="shared" ref="AG16:AG79" si="12">AE16-AD16</f>
        <v>619177</v>
      </c>
      <c r="AH16" s="45">
        <f>IF(AD16=0,0,(AE16-AD16)/AD16)</f>
        <v>1.129237538285985E-2</v>
      </c>
      <c r="AI16" s="45">
        <f t="shared" ref="AI16:AI47" si="13">IF(M16=0,0,AG16/M16)</f>
        <v>9.9946027140538274E-4</v>
      </c>
      <c r="AJ16" s="41">
        <f t="shared" ref="AJ16:AJ47" si="14">AE16/M16</f>
        <v>8.950699190398069E-2</v>
      </c>
      <c r="AK16" s="75">
        <f>IF(AG16&gt;0,1,0)</f>
        <v>1</v>
      </c>
      <c r="AL16" s="75">
        <f>IF(AG16&lt;0,1,0)</f>
        <v>0</v>
      </c>
      <c r="AM16" s="46">
        <v>87613762</v>
      </c>
      <c r="AN16" s="46">
        <v>51967037</v>
      </c>
      <c r="AO16" s="39">
        <v>-35646725</v>
      </c>
      <c r="AP16" s="47">
        <v>-0.40686216624278698</v>
      </c>
      <c r="AQ16" s="39">
        <f>AE16-AN16</f>
        <v>3483562</v>
      </c>
      <c r="AR16" s="47">
        <f>IF(AN16=0,0,AQ16/AN16)</f>
        <v>6.7034070077922669E-2</v>
      </c>
    </row>
    <row r="17" spans="2:44" x14ac:dyDescent="0.3">
      <c r="B17" s="59" t="s">
        <v>10</v>
      </c>
      <c r="C17" s="37" t="s">
        <v>11</v>
      </c>
      <c r="D17" s="38">
        <v>536504</v>
      </c>
      <c r="E17" s="38">
        <v>534637</v>
      </c>
      <c r="F17" s="58">
        <f t="shared" ref="F17:F79" si="15">IF(D17=0,0,(E17-D17)/D17)</f>
        <v>-3.4799367758674678E-3</v>
      </c>
      <c r="G17" s="94">
        <v>560.11675400000001</v>
      </c>
      <c r="H17" s="94">
        <v>579.57273299999997</v>
      </c>
      <c r="I17" s="58">
        <f t="shared" si="1"/>
        <v>3.4735577647084549E-2</v>
      </c>
      <c r="J17" s="93">
        <v>13664.426796</v>
      </c>
      <c r="K17" s="93">
        <v>14406.188190000001</v>
      </c>
      <c r="L17" s="66">
        <f t="shared" si="2"/>
        <v>5.4284120737295584E-2</v>
      </c>
      <c r="M17" s="79">
        <v>624622298</v>
      </c>
      <c r="N17" s="39">
        <v>47173197</v>
      </c>
      <c r="O17" s="85">
        <v>47035002</v>
      </c>
      <c r="P17" s="40">
        <v>-138195</v>
      </c>
      <c r="Q17" s="40">
        <v>0</v>
      </c>
      <c r="R17" s="40">
        <f t="shared" si="3"/>
        <v>-138195</v>
      </c>
      <c r="S17" s="68">
        <f t="shared" si="4"/>
        <v>-2.929523729332994E-3</v>
      </c>
      <c r="T17" s="42">
        <v>26655708</v>
      </c>
      <c r="U17" s="43">
        <v>26655708</v>
      </c>
      <c r="V17" s="70">
        <f t="shared" si="5"/>
        <v>0</v>
      </c>
      <c r="W17" s="71">
        <f t="shared" si="6"/>
        <v>0</v>
      </c>
      <c r="X17" s="73">
        <v>14635007</v>
      </c>
      <c r="Y17" s="87">
        <f t="shared" ref="Y17:Y80" si="16">Z17+AA17</f>
        <v>14635007</v>
      </c>
      <c r="Z17" s="40">
        <v>14635007</v>
      </c>
      <c r="AA17" s="40">
        <v>0</v>
      </c>
      <c r="AB17" s="73">
        <f t="shared" si="7"/>
        <v>0</v>
      </c>
      <c r="AC17" s="74">
        <f t="shared" si="8"/>
        <v>0</v>
      </c>
      <c r="AD17" s="73">
        <f t="shared" si="9"/>
        <v>88463912</v>
      </c>
      <c r="AE17" s="87">
        <f t="shared" si="10"/>
        <v>88325717</v>
      </c>
      <c r="AF17" s="91">
        <f t="shared" si="11"/>
        <v>165.20689177890793</v>
      </c>
      <c r="AG17" s="44">
        <f t="shared" si="12"/>
        <v>-138195</v>
      </c>
      <c r="AH17" s="45">
        <f t="shared" ref="AH17:AH79" si="17">IF(AD17=0,0,(AE17-AD17)/AD17)</f>
        <v>-1.5621624329704071E-3</v>
      </c>
      <c r="AI17" s="45">
        <f t="shared" si="13"/>
        <v>-2.2124570391177421E-4</v>
      </c>
      <c r="AJ17" s="41">
        <f t="shared" si="14"/>
        <v>0.1414066024905182</v>
      </c>
      <c r="AK17" s="75">
        <f>IF(AG17&gt;0,1,0)</f>
        <v>0</v>
      </c>
      <c r="AL17" s="75">
        <f>IF(AG17&lt;0,1,0)</f>
        <v>1</v>
      </c>
      <c r="AM17" s="46">
        <v>111353004</v>
      </c>
      <c r="AN17" s="46">
        <v>89395167</v>
      </c>
      <c r="AO17" s="39">
        <v>-21957837</v>
      </c>
      <c r="AP17" s="47">
        <v>-0.19719124057039358</v>
      </c>
      <c r="AQ17" s="39">
        <f>AE17-AN17</f>
        <v>-1069450</v>
      </c>
      <c r="AR17" s="47">
        <f t="shared" ref="AR17:AR80" si="18">IF(AN17=0,0,AQ17/AN17)</f>
        <v>-1.1963174698247389E-2</v>
      </c>
    </row>
    <row r="18" spans="2:44" x14ac:dyDescent="0.3">
      <c r="B18" s="59" t="s">
        <v>12</v>
      </c>
      <c r="C18" s="37" t="s">
        <v>13</v>
      </c>
      <c r="D18" s="38">
        <v>350024</v>
      </c>
      <c r="E18" s="38">
        <v>350061</v>
      </c>
      <c r="F18" s="58">
        <f t="shared" si="15"/>
        <v>1.0570703723173268E-4</v>
      </c>
      <c r="G18" s="94">
        <v>675.36512900000002</v>
      </c>
      <c r="H18" s="94">
        <v>683.43784100000005</v>
      </c>
      <c r="I18" s="58">
        <f t="shared" si="1"/>
        <v>1.1953107516748948E-2</v>
      </c>
      <c r="J18" s="93">
        <v>14728.010087000001</v>
      </c>
      <c r="K18" s="93">
        <v>15313.813677</v>
      </c>
      <c r="L18" s="66">
        <f t="shared" si="2"/>
        <v>3.9774795545331129E-2</v>
      </c>
      <c r="M18" s="79">
        <v>475932796</v>
      </c>
      <c r="N18" s="39">
        <v>31086171</v>
      </c>
      <c r="O18" s="85">
        <v>30755022</v>
      </c>
      <c r="P18" s="40">
        <v>2739</v>
      </c>
      <c r="Q18" s="40">
        <v>-333888</v>
      </c>
      <c r="R18" s="40">
        <f t="shared" si="3"/>
        <v>-331149</v>
      </c>
      <c r="S18" s="68">
        <f t="shared" si="4"/>
        <v>-1.0652614630473466E-2</v>
      </c>
      <c r="T18" s="42">
        <v>6900086</v>
      </c>
      <c r="U18" s="43">
        <v>6900086</v>
      </c>
      <c r="V18" s="70">
        <f t="shared" si="5"/>
        <v>0</v>
      </c>
      <c r="W18" s="71">
        <f t="shared" si="6"/>
        <v>0</v>
      </c>
      <c r="X18" s="73">
        <v>12301894</v>
      </c>
      <c r="Y18" s="87">
        <f>Z18+AA18</f>
        <v>12541475</v>
      </c>
      <c r="Z18" s="40">
        <v>12541475</v>
      </c>
      <c r="AA18" s="40">
        <v>0</v>
      </c>
      <c r="AB18" s="73">
        <f t="shared" si="7"/>
        <v>239581</v>
      </c>
      <c r="AC18" s="74">
        <f t="shared" si="8"/>
        <v>1.9475131227760539E-2</v>
      </c>
      <c r="AD18" s="73">
        <f t="shared" si="9"/>
        <v>50288151</v>
      </c>
      <c r="AE18" s="87">
        <f t="shared" si="10"/>
        <v>50196583</v>
      </c>
      <c r="AF18" s="91">
        <f t="shared" si="11"/>
        <v>143.39381707759506</v>
      </c>
      <c r="AG18" s="44">
        <f t="shared" si="12"/>
        <v>-91568</v>
      </c>
      <c r="AH18" s="45">
        <f t="shared" si="17"/>
        <v>-1.8208663110321952E-3</v>
      </c>
      <c r="AI18" s="45">
        <f t="shared" si="13"/>
        <v>-1.9239691143284861E-4</v>
      </c>
      <c r="AJ18" s="41">
        <f t="shared" si="14"/>
        <v>0.10546989705664242</v>
      </c>
      <c r="AK18" s="75">
        <f t="shared" ref="AK18:AK80" si="19">IF(AG18&gt;0,1,0)</f>
        <v>0</v>
      </c>
      <c r="AL18" s="75">
        <f t="shared" ref="AL18:AL80" si="20">IF(AG18&lt;0,1,0)</f>
        <v>1</v>
      </c>
      <c r="AM18" s="46">
        <v>70764662</v>
      </c>
      <c r="AN18" s="46">
        <v>52555543</v>
      </c>
      <c r="AO18" s="39">
        <v>-18209119</v>
      </c>
      <c r="AP18" s="47">
        <v>-0.25731938068184373</v>
      </c>
      <c r="AQ18" s="39">
        <f t="shared" ref="AQ18:AQ80" si="21">AE18-AN18</f>
        <v>-2358960</v>
      </c>
      <c r="AR18" s="47">
        <f t="shared" si="18"/>
        <v>-4.4885084718846877E-2</v>
      </c>
    </row>
    <row r="19" spans="2:44" x14ac:dyDescent="0.3">
      <c r="B19" s="59" t="s">
        <v>14</v>
      </c>
      <c r="C19" s="37" t="s">
        <v>15</v>
      </c>
      <c r="D19" s="38">
        <v>206271</v>
      </c>
      <c r="E19" s="38">
        <v>207573</v>
      </c>
      <c r="F19" s="58">
        <f t="shared" si="15"/>
        <v>6.3120845877510656E-3</v>
      </c>
      <c r="G19" s="94">
        <v>646.203262</v>
      </c>
      <c r="H19" s="94">
        <v>653.076956</v>
      </c>
      <c r="I19" s="58">
        <f t="shared" si="1"/>
        <v>1.0637046273529955E-2</v>
      </c>
      <c r="J19" s="93">
        <v>15980.267394</v>
      </c>
      <c r="K19" s="93">
        <v>16782.628122999999</v>
      </c>
      <c r="L19" s="66">
        <f>IF(J19=0,0,(K19-J19)/J19)</f>
        <v>5.0209468290953317E-2</v>
      </c>
      <c r="M19" s="79">
        <v>251695765</v>
      </c>
      <c r="N19" s="39">
        <v>11629785</v>
      </c>
      <c r="O19" s="85">
        <v>11536971</v>
      </c>
      <c r="P19" s="40">
        <v>96374</v>
      </c>
      <c r="Q19" s="40">
        <v>-189188</v>
      </c>
      <c r="R19" s="40">
        <f t="shared" si="3"/>
        <v>-92814</v>
      </c>
      <c r="S19" s="68">
        <f t="shared" si="4"/>
        <v>-7.9807150347147426E-3</v>
      </c>
      <c r="T19" s="42">
        <v>4466137</v>
      </c>
      <c r="U19" s="43">
        <v>4466137</v>
      </c>
      <c r="V19" s="70">
        <f t="shared" si="5"/>
        <v>0</v>
      </c>
      <c r="W19" s="71">
        <f t="shared" si="6"/>
        <v>0</v>
      </c>
      <c r="X19" s="73">
        <v>14555056</v>
      </c>
      <c r="Y19" s="87">
        <f t="shared" si="16"/>
        <v>14610286</v>
      </c>
      <c r="Z19" s="40">
        <v>14610286</v>
      </c>
      <c r="AA19" s="40">
        <v>0</v>
      </c>
      <c r="AB19" s="73">
        <f t="shared" si="7"/>
        <v>55230</v>
      </c>
      <c r="AC19" s="74">
        <f t="shared" si="8"/>
        <v>3.794557712454009E-3</v>
      </c>
      <c r="AD19" s="73">
        <f t="shared" si="9"/>
        <v>30650978</v>
      </c>
      <c r="AE19" s="87">
        <f t="shared" si="10"/>
        <v>30613394</v>
      </c>
      <c r="AF19" s="91">
        <f t="shared" si="11"/>
        <v>147.48254349072374</v>
      </c>
      <c r="AG19" s="44">
        <f t="shared" si="12"/>
        <v>-37584</v>
      </c>
      <c r="AH19" s="45">
        <f t="shared" si="17"/>
        <v>-1.226192521491484E-3</v>
      </c>
      <c r="AI19" s="45">
        <f t="shared" si="13"/>
        <v>-1.4932313223466433E-4</v>
      </c>
      <c r="AJ19" s="41">
        <f t="shared" si="14"/>
        <v>0.12162856216512026</v>
      </c>
      <c r="AK19" s="75">
        <f t="shared" si="19"/>
        <v>0</v>
      </c>
      <c r="AL19" s="75">
        <f t="shared" si="20"/>
        <v>1</v>
      </c>
      <c r="AM19" s="46">
        <v>38425044</v>
      </c>
      <c r="AN19" s="46">
        <v>29035031</v>
      </c>
      <c r="AO19" s="39">
        <v>-9390013</v>
      </c>
      <c r="AP19" s="47">
        <v>-0.24437221203962708</v>
      </c>
      <c r="AQ19" s="39">
        <f t="shared" si="21"/>
        <v>1578363</v>
      </c>
      <c r="AR19" s="47">
        <f t="shared" si="18"/>
        <v>5.436064456070324E-2</v>
      </c>
    </row>
    <row r="20" spans="2:44" x14ac:dyDescent="0.3">
      <c r="B20" s="59" t="s">
        <v>16</v>
      </c>
      <c r="C20" s="37" t="s">
        <v>17</v>
      </c>
      <c r="D20" s="38">
        <v>204304</v>
      </c>
      <c r="E20" s="38">
        <v>205380</v>
      </c>
      <c r="F20" s="58">
        <f t="shared" si="15"/>
        <v>5.2666614456887773E-3</v>
      </c>
      <c r="G20" s="94">
        <v>594.92069700000002</v>
      </c>
      <c r="H20" s="94">
        <v>620.69566199999997</v>
      </c>
      <c r="I20" s="58">
        <f t="shared" si="1"/>
        <v>4.3325043371284747E-2</v>
      </c>
      <c r="J20" s="93">
        <v>16214.993176</v>
      </c>
      <c r="K20" s="93">
        <v>17272.124756000001</v>
      </c>
      <c r="L20" s="66">
        <f t="shared" si="2"/>
        <v>6.519469780380012E-2</v>
      </c>
      <c r="M20" s="79">
        <v>228625437</v>
      </c>
      <c r="N20" s="39">
        <v>9845844</v>
      </c>
      <c r="O20" s="85">
        <v>9925490</v>
      </c>
      <c r="P20" s="40">
        <v>79646</v>
      </c>
      <c r="Q20" s="40">
        <v>0</v>
      </c>
      <c r="R20" s="40">
        <f t="shared" si="3"/>
        <v>79646</v>
      </c>
      <c r="S20" s="68">
        <f t="shared" si="4"/>
        <v>8.0893014352045392E-3</v>
      </c>
      <c r="T20" s="42">
        <v>4935292</v>
      </c>
      <c r="U20" s="43">
        <v>4935292</v>
      </c>
      <c r="V20" s="70">
        <f t="shared" si="5"/>
        <v>0</v>
      </c>
      <c r="W20" s="71">
        <f t="shared" si="6"/>
        <v>0</v>
      </c>
      <c r="X20" s="73">
        <v>13597921</v>
      </c>
      <c r="Y20" s="87">
        <f t="shared" si="16"/>
        <v>13597921</v>
      </c>
      <c r="Z20" s="40">
        <v>13597921</v>
      </c>
      <c r="AA20" s="40">
        <v>0</v>
      </c>
      <c r="AB20" s="73">
        <f t="shared" si="7"/>
        <v>0</v>
      </c>
      <c r="AC20" s="74">
        <f t="shared" si="8"/>
        <v>0</v>
      </c>
      <c r="AD20" s="73">
        <f t="shared" si="9"/>
        <v>28379057</v>
      </c>
      <c r="AE20" s="87">
        <f t="shared" si="10"/>
        <v>28458703</v>
      </c>
      <c r="AF20" s="91">
        <f t="shared" si="11"/>
        <v>138.56608725289706</v>
      </c>
      <c r="AG20" s="44">
        <f t="shared" si="12"/>
        <v>79646</v>
      </c>
      <c r="AH20" s="45">
        <f t="shared" si="17"/>
        <v>2.8065062204145827E-3</v>
      </c>
      <c r="AI20" s="45">
        <f t="shared" si="13"/>
        <v>3.4836893499300343E-4</v>
      </c>
      <c r="AJ20" s="41">
        <f t="shared" si="14"/>
        <v>0.12447741324601602</v>
      </c>
      <c r="AK20" s="75">
        <f t="shared" si="19"/>
        <v>1</v>
      </c>
      <c r="AL20" s="75">
        <f t="shared" si="20"/>
        <v>0</v>
      </c>
      <c r="AM20" s="46">
        <v>35338020</v>
      </c>
      <c r="AN20" s="46">
        <v>26379343</v>
      </c>
      <c r="AO20" s="39">
        <v>-8958677</v>
      </c>
      <c r="AP20" s="47">
        <v>-0.25351383580630721</v>
      </c>
      <c r="AQ20" s="39">
        <f t="shared" si="21"/>
        <v>2079360</v>
      </c>
      <c r="AR20" s="47">
        <f t="shared" si="18"/>
        <v>7.882531418617969E-2</v>
      </c>
    </row>
    <row r="21" spans="2:44" x14ac:dyDescent="0.3">
      <c r="B21" s="59" t="s">
        <v>18</v>
      </c>
      <c r="C21" s="37" t="s">
        <v>19</v>
      </c>
      <c r="D21" s="38">
        <v>1301976</v>
      </c>
      <c r="E21" s="38">
        <v>1312069</v>
      </c>
      <c r="F21" s="58">
        <f t="shared" si="15"/>
        <v>7.7520630180587047E-3</v>
      </c>
      <c r="G21" s="94">
        <v>877.693622</v>
      </c>
      <c r="H21" s="94">
        <v>878.25585100000001</v>
      </c>
      <c r="I21" s="58">
        <f t="shared" si="1"/>
        <v>6.4057546495421846E-4</v>
      </c>
      <c r="J21" s="93">
        <v>20333.138595</v>
      </c>
      <c r="K21" s="93">
        <v>21735.274512</v>
      </c>
      <c r="L21" s="66">
        <f t="shared" si="2"/>
        <v>6.8958164547444259E-2</v>
      </c>
      <c r="M21" s="79">
        <v>1359039804</v>
      </c>
      <c r="N21" s="39">
        <v>4716566</v>
      </c>
      <c r="O21" s="85">
        <v>3855465</v>
      </c>
      <c r="P21" s="40">
        <v>747084</v>
      </c>
      <c r="Q21" s="40">
        <v>-1608185</v>
      </c>
      <c r="R21" s="40">
        <f t="shared" si="3"/>
        <v>-861101</v>
      </c>
      <c r="S21" s="68">
        <f t="shared" si="4"/>
        <v>-0.18256947957475841</v>
      </c>
      <c r="T21" s="42">
        <v>16163167</v>
      </c>
      <c r="U21" s="43">
        <v>16163167</v>
      </c>
      <c r="V21" s="70">
        <f t="shared" si="5"/>
        <v>0</v>
      </c>
      <c r="W21" s="71">
        <f t="shared" si="6"/>
        <v>0</v>
      </c>
      <c r="X21" s="73">
        <v>15600001</v>
      </c>
      <c r="Y21" s="87">
        <f t="shared" si="16"/>
        <v>15600001</v>
      </c>
      <c r="Z21" s="40">
        <v>0</v>
      </c>
      <c r="AA21" s="40">
        <v>15600001</v>
      </c>
      <c r="AB21" s="73">
        <f t="shared" si="7"/>
        <v>0</v>
      </c>
      <c r="AC21" s="74">
        <f t="shared" si="8"/>
        <v>0</v>
      </c>
      <c r="AD21" s="73">
        <f t="shared" si="9"/>
        <v>36479734</v>
      </c>
      <c r="AE21" s="87">
        <f t="shared" si="10"/>
        <v>35618633</v>
      </c>
      <c r="AF21" s="91">
        <f t="shared" si="11"/>
        <v>27.146920626887763</v>
      </c>
      <c r="AG21" s="44">
        <f t="shared" si="12"/>
        <v>-861101</v>
      </c>
      <c r="AH21" s="45">
        <f t="shared" si="17"/>
        <v>-2.3604914443729221E-2</v>
      </c>
      <c r="AI21" s="45">
        <f t="shared" si="13"/>
        <v>-6.3360984532282328E-4</v>
      </c>
      <c r="AJ21" s="41">
        <f t="shared" si="14"/>
        <v>2.6208675342079973E-2</v>
      </c>
      <c r="AK21" s="75">
        <f t="shared" si="19"/>
        <v>0</v>
      </c>
      <c r="AL21" s="75">
        <f t="shared" si="20"/>
        <v>1</v>
      </c>
      <c r="AM21" s="46">
        <v>130021039</v>
      </c>
      <c r="AN21" s="46">
        <v>40912059</v>
      </c>
      <c r="AO21" s="39">
        <v>-89108980</v>
      </c>
      <c r="AP21" s="47">
        <v>-0.68534277748695738</v>
      </c>
      <c r="AQ21" s="39">
        <f t="shared" si="21"/>
        <v>-5293426</v>
      </c>
      <c r="AR21" s="47">
        <f t="shared" si="18"/>
        <v>-0.12938547043061313</v>
      </c>
    </row>
    <row r="22" spans="2:44" x14ac:dyDescent="0.3">
      <c r="B22" s="59" t="s">
        <v>20</v>
      </c>
      <c r="C22" s="37" t="s">
        <v>21</v>
      </c>
      <c r="D22" s="38">
        <v>368511</v>
      </c>
      <c r="E22" s="38">
        <v>370432</v>
      </c>
      <c r="F22" s="58">
        <f t="shared" si="15"/>
        <v>5.2128701721251194E-3</v>
      </c>
      <c r="G22" s="94">
        <v>654.46049100000005</v>
      </c>
      <c r="H22" s="94">
        <v>649.55831799999999</v>
      </c>
      <c r="I22" s="58">
        <f t="shared" si="1"/>
        <v>-7.4904032671394083E-3</v>
      </c>
      <c r="J22" s="93">
        <v>15368.154417</v>
      </c>
      <c r="K22" s="93">
        <v>16054.510724</v>
      </c>
      <c r="L22" s="66">
        <f t="shared" si="2"/>
        <v>4.466094550955084E-2</v>
      </c>
      <c r="M22" s="79">
        <v>399418335</v>
      </c>
      <c r="N22" s="39">
        <v>25165283</v>
      </c>
      <c r="O22" s="85">
        <v>24971672</v>
      </c>
      <c r="P22" s="40">
        <v>142192</v>
      </c>
      <c r="Q22" s="40">
        <v>-335803</v>
      </c>
      <c r="R22" s="40">
        <f t="shared" si="3"/>
        <v>-193611</v>
      </c>
      <c r="S22" s="68">
        <f t="shared" si="4"/>
        <v>-7.6935753116704466E-3</v>
      </c>
      <c r="T22" s="42">
        <v>15573354</v>
      </c>
      <c r="U22" s="43">
        <v>15444915</v>
      </c>
      <c r="V22" s="70">
        <f t="shared" si="5"/>
        <v>-128439</v>
      </c>
      <c r="W22" s="71">
        <f t="shared" si="6"/>
        <v>-8.2473563498267621E-3</v>
      </c>
      <c r="X22" s="73">
        <v>11932099</v>
      </c>
      <c r="Y22" s="87">
        <f t="shared" si="16"/>
        <v>12151308</v>
      </c>
      <c r="Z22" s="40">
        <v>12151308</v>
      </c>
      <c r="AA22" s="40">
        <v>0</v>
      </c>
      <c r="AB22" s="73">
        <f t="shared" si="7"/>
        <v>219209</v>
      </c>
      <c r="AC22" s="74">
        <f t="shared" si="8"/>
        <v>1.8371369530205874E-2</v>
      </c>
      <c r="AD22" s="73">
        <f t="shared" si="9"/>
        <v>52670736</v>
      </c>
      <c r="AE22" s="87">
        <f t="shared" si="10"/>
        <v>52567895</v>
      </c>
      <c r="AF22" s="91">
        <f t="shared" si="11"/>
        <v>141.90970272546647</v>
      </c>
      <c r="AG22" s="44">
        <f t="shared" si="12"/>
        <v>-102841</v>
      </c>
      <c r="AH22" s="45">
        <f t="shared" si="17"/>
        <v>-1.9525263516348053E-3</v>
      </c>
      <c r="AI22" s="45">
        <f t="shared" si="13"/>
        <v>-2.5747691327189574E-4</v>
      </c>
      <c r="AJ22" s="41">
        <f t="shared" si="14"/>
        <v>0.1316111214574063</v>
      </c>
      <c r="AK22" s="75">
        <f t="shared" si="19"/>
        <v>0</v>
      </c>
      <c r="AL22" s="75">
        <f t="shared" si="20"/>
        <v>1</v>
      </c>
      <c r="AM22" s="46">
        <v>70332991</v>
      </c>
      <c r="AN22" s="46">
        <v>53159678</v>
      </c>
      <c r="AO22" s="39">
        <v>-17173313</v>
      </c>
      <c r="AP22" s="47">
        <v>-0.24417151546988811</v>
      </c>
      <c r="AQ22" s="39">
        <f t="shared" si="21"/>
        <v>-591783</v>
      </c>
      <c r="AR22" s="47">
        <f t="shared" si="18"/>
        <v>-1.1132178039152157E-2</v>
      </c>
    </row>
    <row r="23" spans="2:44" x14ac:dyDescent="0.3">
      <c r="B23" s="59" t="s">
        <v>22</v>
      </c>
      <c r="C23" s="37" t="s">
        <v>23</v>
      </c>
      <c r="D23" s="38">
        <v>273914</v>
      </c>
      <c r="E23" s="38">
        <v>272514</v>
      </c>
      <c r="F23" s="58">
        <f t="shared" si="15"/>
        <v>-5.1110932628489238E-3</v>
      </c>
      <c r="G23" s="94">
        <v>689.640533</v>
      </c>
      <c r="H23" s="94">
        <v>697.82060000000001</v>
      </c>
      <c r="I23" s="58">
        <f t="shared" si="1"/>
        <v>1.1861348932633006E-2</v>
      </c>
      <c r="J23" s="93">
        <v>13549.555539999999</v>
      </c>
      <c r="K23" s="93">
        <v>14360.989517</v>
      </c>
      <c r="L23" s="66">
        <f t="shared" si="2"/>
        <v>5.9886390708871966E-2</v>
      </c>
      <c r="M23" s="79">
        <v>365734092</v>
      </c>
      <c r="N23" s="39">
        <v>20357473</v>
      </c>
      <c r="O23" s="85">
        <v>19988451</v>
      </c>
      <c r="P23" s="40">
        <v>-103628</v>
      </c>
      <c r="Q23" s="40">
        <v>-265394</v>
      </c>
      <c r="R23" s="40">
        <f t="shared" si="3"/>
        <v>-369022</v>
      </c>
      <c r="S23" s="68">
        <f t="shared" si="4"/>
        <v>-1.8127102514147998E-2</v>
      </c>
      <c r="T23" s="42">
        <v>27044641</v>
      </c>
      <c r="U23" s="43">
        <v>27044641</v>
      </c>
      <c r="V23" s="70">
        <f t="shared" si="5"/>
        <v>0</v>
      </c>
      <c r="W23" s="71">
        <f t="shared" si="6"/>
        <v>0</v>
      </c>
      <c r="X23" s="73">
        <v>10273184</v>
      </c>
      <c r="Y23" s="87">
        <f t="shared" si="16"/>
        <v>10273184</v>
      </c>
      <c r="Z23" s="40">
        <v>10273184</v>
      </c>
      <c r="AA23" s="40">
        <v>0</v>
      </c>
      <c r="AB23" s="73">
        <f t="shared" si="7"/>
        <v>0</v>
      </c>
      <c r="AC23" s="74">
        <f t="shared" si="8"/>
        <v>0</v>
      </c>
      <c r="AD23" s="73">
        <f t="shared" si="9"/>
        <v>57675298</v>
      </c>
      <c r="AE23" s="87">
        <f t="shared" si="10"/>
        <v>57306276</v>
      </c>
      <c r="AF23" s="91">
        <f t="shared" si="11"/>
        <v>210.28745679121073</v>
      </c>
      <c r="AG23" s="44">
        <f t="shared" si="12"/>
        <v>-369022</v>
      </c>
      <c r="AH23" s="45">
        <f t="shared" si="17"/>
        <v>-6.3982677644769167E-3</v>
      </c>
      <c r="AI23" s="45">
        <f t="shared" si="13"/>
        <v>-1.008989886564909E-3</v>
      </c>
      <c r="AJ23" s="41">
        <f t="shared" si="14"/>
        <v>0.15668836253854071</v>
      </c>
      <c r="AK23" s="75">
        <f t="shared" si="19"/>
        <v>0</v>
      </c>
      <c r="AL23" s="75">
        <f t="shared" si="20"/>
        <v>1</v>
      </c>
      <c r="AM23" s="46">
        <v>72340494</v>
      </c>
      <c r="AN23" s="46">
        <v>58591393</v>
      </c>
      <c r="AO23" s="39">
        <v>-13749101</v>
      </c>
      <c r="AP23" s="47">
        <v>-0.19006092217175072</v>
      </c>
      <c r="AQ23" s="39">
        <f t="shared" si="21"/>
        <v>-1285117</v>
      </c>
      <c r="AR23" s="47">
        <f t="shared" si="18"/>
        <v>-2.1933545768403218E-2</v>
      </c>
    </row>
    <row r="24" spans="2:44" x14ac:dyDescent="0.3">
      <c r="B24" s="59" t="s">
        <v>24</v>
      </c>
      <c r="C24" s="37" t="s">
        <v>25</v>
      </c>
      <c r="D24" s="38">
        <v>181976</v>
      </c>
      <c r="E24" s="38">
        <v>182634</v>
      </c>
      <c r="F24" s="58">
        <f>IF(D24=0,0,(E24-D24)/D24)</f>
        <v>3.6158614322767835E-3</v>
      </c>
      <c r="G24" s="94">
        <v>609.32140500000003</v>
      </c>
      <c r="H24" s="94">
        <v>606.11561900000004</v>
      </c>
      <c r="I24" s="58">
        <f t="shared" si="1"/>
        <v>-5.2612397557246313E-3</v>
      </c>
      <c r="J24" s="93">
        <v>13922.173058</v>
      </c>
      <c r="K24" s="93">
        <v>14575.315812999999</v>
      </c>
      <c r="L24" s="66">
        <f t="shared" si="2"/>
        <v>4.6913851183934832E-2</v>
      </c>
      <c r="M24" s="79">
        <v>197411122</v>
      </c>
      <c r="N24" s="39">
        <v>16335324</v>
      </c>
      <c r="O24" s="85">
        <v>16384029</v>
      </c>
      <c r="P24" s="40">
        <v>48705</v>
      </c>
      <c r="Q24" s="40">
        <v>0</v>
      </c>
      <c r="R24" s="40">
        <f t="shared" si="3"/>
        <v>48705</v>
      </c>
      <c r="S24" s="68">
        <f t="shared" si="4"/>
        <v>2.9815753884036827E-3</v>
      </c>
      <c r="T24" s="42">
        <v>0</v>
      </c>
      <c r="U24" s="43">
        <v>0</v>
      </c>
      <c r="V24" s="70">
        <f t="shared" si="5"/>
        <v>0</v>
      </c>
      <c r="W24" s="71">
        <f t="shared" si="6"/>
        <v>0</v>
      </c>
      <c r="X24" s="73">
        <v>13652243</v>
      </c>
      <c r="Y24" s="87">
        <f t="shared" si="16"/>
        <v>13920926</v>
      </c>
      <c r="Z24" s="40">
        <v>13920926</v>
      </c>
      <c r="AA24" s="40">
        <v>0</v>
      </c>
      <c r="AB24" s="73">
        <f t="shared" si="7"/>
        <v>268683</v>
      </c>
      <c r="AC24" s="74">
        <f t="shared" si="8"/>
        <v>1.9680502317458017E-2</v>
      </c>
      <c r="AD24" s="73">
        <f t="shared" si="9"/>
        <v>29987567</v>
      </c>
      <c r="AE24" s="87">
        <f t="shared" si="10"/>
        <v>30304955</v>
      </c>
      <c r="AF24" s="91">
        <f t="shared" si="11"/>
        <v>165.93271241937427</v>
      </c>
      <c r="AG24" s="44">
        <f t="shared" si="12"/>
        <v>317388</v>
      </c>
      <c r="AH24" s="45">
        <f t="shared" si="17"/>
        <v>1.0583986356745781E-2</v>
      </c>
      <c r="AI24" s="45">
        <f t="shared" si="13"/>
        <v>1.6077513606350912E-3</v>
      </c>
      <c r="AJ24" s="41">
        <f t="shared" si="14"/>
        <v>0.15351189281017308</v>
      </c>
      <c r="AK24" s="75">
        <f t="shared" si="19"/>
        <v>1</v>
      </c>
      <c r="AL24" s="75">
        <f t="shared" si="20"/>
        <v>0</v>
      </c>
      <c r="AM24" s="46">
        <v>41632197</v>
      </c>
      <c r="AN24" s="46">
        <v>34300764</v>
      </c>
      <c r="AO24" s="39">
        <v>-7331433</v>
      </c>
      <c r="AP24" s="47">
        <v>-0.17610007466096492</v>
      </c>
      <c r="AQ24" s="39">
        <f t="shared" si="21"/>
        <v>-3995809</v>
      </c>
      <c r="AR24" s="47">
        <f>IF(AN24=0,0,AQ24/AN24)</f>
        <v>-0.11649329443507439</v>
      </c>
    </row>
    <row r="25" spans="2:44" x14ac:dyDescent="0.3">
      <c r="B25" s="59" t="s">
        <v>26</v>
      </c>
      <c r="C25" s="37" t="s">
        <v>27</v>
      </c>
      <c r="D25" s="38">
        <v>319391</v>
      </c>
      <c r="E25" s="38">
        <v>319294</v>
      </c>
      <c r="F25" s="58">
        <f t="shared" si="15"/>
        <v>-3.0370298474283869E-4</v>
      </c>
      <c r="G25" s="94">
        <v>621.45577700000001</v>
      </c>
      <c r="H25" s="94">
        <v>618.51087099999995</v>
      </c>
      <c r="I25" s="58">
        <f t="shared" si="1"/>
        <v>-4.7387217385221284E-3</v>
      </c>
      <c r="J25" s="93">
        <v>14505.496886000001</v>
      </c>
      <c r="K25" s="93">
        <v>15227.969429000001</v>
      </c>
      <c r="L25" s="66">
        <f t="shared" si="2"/>
        <v>4.9806811078446762E-2</v>
      </c>
      <c r="M25" s="79">
        <v>371200060</v>
      </c>
      <c r="N25" s="39">
        <v>29080978</v>
      </c>
      <c r="O25" s="85">
        <v>29073798</v>
      </c>
      <c r="P25" s="40">
        <v>-7180</v>
      </c>
      <c r="Q25" s="40">
        <v>0</v>
      </c>
      <c r="R25" s="40">
        <f t="shared" si="3"/>
        <v>-7180</v>
      </c>
      <c r="S25" s="68">
        <f t="shared" si="4"/>
        <v>-2.4689678593340291E-4</v>
      </c>
      <c r="T25" s="42">
        <v>9417960</v>
      </c>
      <c r="U25" s="43">
        <v>9417960</v>
      </c>
      <c r="V25" s="70">
        <f t="shared" si="5"/>
        <v>0</v>
      </c>
      <c r="W25" s="71">
        <f t="shared" si="6"/>
        <v>0</v>
      </c>
      <c r="X25" s="73">
        <v>11781192</v>
      </c>
      <c r="Y25" s="87">
        <f t="shared" si="16"/>
        <v>12041763</v>
      </c>
      <c r="Z25" s="40">
        <v>12041763</v>
      </c>
      <c r="AA25" s="40">
        <v>0</v>
      </c>
      <c r="AB25" s="73">
        <f t="shared" si="7"/>
        <v>260571</v>
      </c>
      <c r="AC25" s="74">
        <f t="shared" si="8"/>
        <v>2.2117541247099616E-2</v>
      </c>
      <c r="AD25" s="73">
        <f t="shared" si="9"/>
        <v>50280130</v>
      </c>
      <c r="AE25" s="87">
        <f t="shared" si="10"/>
        <v>50533521</v>
      </c>
      <c r="AF25" s="91">
        <f t="shared" si="11"/>
        <v>158.2664284327297</v>
      </c>
      <c r="AG25" s="44">
        <f t="shared" si="12"/>
        <v>253391</v>
      </c>
      <c r="AH25" s="45">
        <f t="shared" si="17"/>
        <v>5.0395852198472837E-3</v>
      </c>
      <c r="AI25" s="45">
        <f t="shared" si="13"/>
        <v>6.8262650604097419E-4</v>
      </c>
      <c r="AJ25" s="41">
        <f t="shared" si="14"/>
        <v>0.13613554103412592</v>
      </c>
      <c r="AK25" s="75">
        <f t="shared" si="19"/>
        <v>1</v>
      </c>
      <c r="AL25" s="75">
        <f t="shared" si="20"/>
        <v>0</v>
      </c>
      <c r="AM25" s="46">
        <v>63637097</v>
      </c>
      <c r="AN25" s="46">
        <v>48988616</v>
      </c>
      <c r="AO25" s="39">
        <v>-14648481</v>
      </c>
      <c r="AP25" s="47">
        <v>-0.23018776296473736</v>
      </c>
      <c r="AQ25" s="39">
        <f t="shared" si="21"/>
        <v>1544905</v>
      </c>
      <c r="AR25" s="47">
        <f t="shared" si="18"/>
        <v>3.1536000118884765E-2</v>
      </c>
    </row>
    <row r="26" spans="2:44" x14ac:dyDescent="0.3">
      <c r="B26" s="59" t="s">
        <v>28</v>
      </c>
      <c r="C26" s="37" t="s">
        <v>29</v>
      </c>
      <c r="D26" s="38">
        <v>443625</v>
      </c>
      <c r="E26" s="38">
        <v>445841</v>
      </c>
      <c r="F26" s="58">
        <f t="shared" si="15"/>
        <v>4.9952099182868411E-3</v>
      </c>
      <c r="G26" s="94">
        <v>648.850775</v>
      </c>
      <c r="H26" s="94">
        <v>671.95777599999997</v>
      </c>
      <c r="I26" s="58">
        <f t="shared" si="1"/>
        <v>3.5612196039990808E-2</v>
      </c>
      <c r="J26" s="93">
        <v>14185.922893999999</v>
      </c>
      <c r="K26" s="93">
        <v>14814.891207000001</v>
      </c>
      <c r="L26" s="66">
        <f t="shared" si="2"/>
        <v>4.4337496946781393E-2</v>
      </c>
      <c r="M26" s="79">
        <v>569395581</v>
      </c>
      <c r="N26" s="39">
        <v>35596270</v>
      </c>
      <c r="O26" s="85">
        <v>35342198</v>
      </c>
      <c r="P26" s="40">
        <v>164028</v>
      </c>
      <c r="Q26" s="40">
        <v>-418100</v>
      </c>
      <c r="R26" s="40">
        <f t="shared" si="3"/>
        <v>-254072</v>
      </c>
      <c r="S26" s="68">
        <f t="shared" si="4"/>
        <v>-7.1376017768153797E-3</v>
      </c>
      <c r="T26" s="42">
        <v>20623319</v>
      </c>
      <c r="U26" s="43">
        <v>20623319</v>
      </c>
      <c r="V26" s="70">
        <f t="shared" si="5"/>
        <v>0</v>
      </c>
      <c r="W26" s="71">
        <f t="shared" si="6"/>
        <v>0</v>
      </c>
      <c r="X26" s="73">
        <v>12385476</v>
      </c>
      <c r="Y26" s="87">
        <f t="shared" si="16"/>
        <v>12385476</v>
      </c>
      <c r="Z26" s="40">
        <v>12385476</v>
      </c>
      <c r="AA26" s="40">
        <v>0</v>
      </c>
      <c r="AB26" s="73">
        <f t="shared" si="7"/>
        <v>0</v>
      </c>
      <c r="AC26" s="74">
        <f t="shared" si="8"/>
        <v>0</v>
      </c>
      <c r="AD26" s="73">
        <f t="shared" si="9"/>
        <v>68605065</v>
      </c>
      <c r="AE26" s="87">
        <f t="shared" si="10"/>
        <v>68350993</v>
      </c>
      <c r="AF26" s="91">
        <f t="shared" si="11"/>
        <v>153.30800218014943</v>
      </c>
      <c r="AG26" s="44">
        <f t="shared" si="12"/>
        <v>-254072</v>
      </c>
      <c r="AH26" s="45">
        <f t="shared" si="17"/>
        <v>-3.7034000332191218E-3</v>
      </c>
      <c r="AI26" s="45">
        <f t="shared" si="13"/>
        <v>-4.4621350863627442E-4</v>
      </c>
      <c r="AJ26" s="41">
        <f t="shared" si="14"/>
        <v>0.12004131271963629</v>
      </c>
      <c r="AK26" s="75">
        <f t="shared" si="19"/>
        <v>0</v>
      </c>
      <c r="AL26" s="75">
        <f t="shared" si="20"/>
        <v>1</v>
      </c>
      <c r="AM26" s="46">
        <v>84188638</v>
      </c>
      <c r="AN26" s="46">
        <v>67552192</v>
      </c>
      <c r="AO26" s="39">
        <v>-16636446</v>
      </c>
      <c r="AP26" s="47">
        <v>-0.19760915956378816</v>
      </c>
      <c r="AQ26" s="39">
        <f t="shared" si="21"/>
        <v>798801</v>
      </c>
      <c r="AR26" s="47">
        <f t="shared" si="18"/>
        <v>1.1824945665715778E-2</v>
      </c>
    </row>
    <row r="27" spans="2:44" x14ac:dyDescent="0.3">
      <c r="B27" s="59" t="s">
        <v>30</v>
      </c>
      <c r="C27" s="37" t="s">
        <v>31</v>
      </c>
      <c r="D27" s="38">
        <v>311509</v>
      </c>
      <c r="E27" s="38">
        <v>311863</v>
      </c>
      <c r="F27" s="58">
        <f t="shared" si="15"/>
        <v>1.1364037636151765E-3</v>
      </c>
      <c r="G27" s="94">
        <v>671.987301</v>
      </c>
      <c r="H27" s="94">
        <v>674.38342499999999</v>
      </c>
      <c r="I27" s="58">
        <f t="shared" si="1"/>
        <v>3.5657280969956695E-3</v>
      </c>
      <c r="J27" s="93">
        <v>15184.979278000001</v>
      </c>
      <c r="K27" s="93">
        <v>15988.659243</v>
      </c>
      <c r="L27" s="66">
        <f t="shared" si="2"/>
        <v>5.2925983650459828E-2</v>
      </c>
      <c r="M27" s="79">
        <v>395703483</v>
      </c>
      <c r="N27" s="39">
        <v>25278386</v>
      </c>
      <c r="O27" s="85">
        <v>25011075</v>
      </c>
      <c r="P27" s="40">
        <v>26203</v>
      </c>
      <c r="Q27" s="40">
        <v>-293514</v>
      </c>
      <c r="R27" s="40">
        <f t="shared" si="3"/>
        <v>-267311</v>
      </c>
      <c r="S27" s="68">
        <f t="shared" si="4"/>
        <v>-1.0574686216121551E-2</v>
      </c>
      <c r="T27" s="42">
        <v>23978052</v>
      </c>
      <c r="U27" s="43">
        <v>23978052</v>
      </c>
      <c r="V27" s="70">
        <f t="shared" si="5"/>
        <v>0</v>
      </c>
      <c r="W27" s="71">
        <f t="shared" si="6"/>
        <v>0</v>
      </c>
      <c r="X27" s="73">
        <v>17607354</v>
      </c>
      <c r="Y27" s="87">
        <f t="shared" si="16"/>
        <v>17947205</v>
      </c>
      <c r="Z27" s="40">
        <v>17947205</v>
      </c>
      <c r="AA27" s="40">
        <v>0</v>
      </c>
      <c r="AB27" s="73">
        <f t="shared" si="7"/>
        <v>339851</v>
      </c>
      <c r="AC27" s="74">
        <f t="shared" si="8"/>
        <v>1.9301650889736188E-2</v>
      </c>
      <c r="AD27" s="73">
        <f t="shared" si="9"/>
        <v>66863792</v>
      </c>
      <c r="AE27" s="87">
        <f t="shared" si="10"/>
        <v>66936332</v>
      </c>
      <c r="AF27" s="91">
        <f t="shared" si="11"/>
        <v>214.63377188060142</v>
      </c>
      <c r="AG27" s="44">
        <f t="shared" si="12"/>
        <v>72540</v>
      </c>
      <c r="AH27" s="45">
        <f t="shared" si="17"/>
        <v>1.08489210423483E-3</v>
      </c>
      <c r="AI27" s="45">
        <f t="shared" si="13"/>
        <v>1.8331908390101283E-4</v>
      </c>
      <c r="AJ27" s="41">
        <f t="shared" si="14"/>
        <v>0.16915780344546524</v>
      </c>
      <c r="AK27" s="75">
        <f t="shared" si="19"/>
        <v>1</v>
      </c>
      <c r="AL27" s="75">
        <f t="shared" si="20"/>
        <v>0</v>
      </c>
      <c r="AM27" s="46">
        <v>83147837</v>
      </c>
      <c r="AN27" s="46">
        <v>67681279</v>
      </c>
      <c r="AO27" s="39">
        <v>-15466558</v>
      </c>
      <c r="AP27" s="47">
        <v>-0.18601275220194</v>
      </c>
      <c r="AQ27" s="39">
        <f t="shared" si="21"/>
        <v>-744947</v>
      </c>
      <c r="AR27" s="47">
        <f t="shared" si="18"/>
        <v>-1.100669211644183E-2</v>
      </c>
    </row>
    <row r="28" spans="2:44" x14ac:dyDescent="0.3">
      <c r="B28" s="59" t="s">
        <v>32</v>
      </c>
      <c r="C28" s="37" t="s">
        <v>33</v>
      </c>
      <c r="D28" s="38">
        <v>2106603</v>
      </c>
      <c r="E28" s="38">
        <v>2120861</v>
      </c>
      <c r="F28" s="58">
        <f t="shared" si="15"/>
        <v>6.7682425212534109E-3</v>
      </c>
      <c r="G28" s="94">
        <v>775.28923099999997</v>
      </c>
      <c r="H28" s="94">
        <v>773.85709899999995</v>
      </c>
      <c r="I28" s="58">
        <f t="shared" si="1"/>
        <v>-1.8472228721051643E-3</v>
      </c>
      <c r="J28" s="93">
        <v>17558.660507000001</v>
      </c>
      <c r="K28" s="93">
        <v>18881.887621999998</v>
      </c>
      <c r="L28" s="66">
        <f t="shared" si="2"/>
        <v>7.536036786362349E-2</v>
      </c>
      <c r="M28" s="79">
        <v>2538930033</v>
      </c>
      <c r="N28" s="39">
        <v>128032976</v>
      </c>
      <c r="O28" s="85">
        <v>126797849</v>
      </c>
      <c r="P28" s="40">
        <v>1055377</v>
      </c>
      <c r="Q28" s="40">
        <v>-2290504</v>
      </c>
      <c r="R28" s="40">
        <f t="shared" si="3"/>
        <v>-1235127</v>
      </c>
      <c r="S28" s="68">
        <f t="shared" si="4"/>
        <v>-9.6469443934506377E-3</v>
      </c>
      <c r="T28" s="42">
        <v>133312293</v>
      </c>
      <c r="U28" s="43">
        <v>133312293</v>
      </c>
      <c r="V28" s="70">
        <f t="shared" si="5"/>
        <v>0</v>
      </c>
      <c r="W28" s="71">
        <f t="shared" si="6"/>
        <v>0</v>
      </c>
      <c r="X28" s="73">
        <v>32797900</v>
      </c>
      <c r="Y28" s="87">
        <f t="shared" si="16"/>
        <v>32797900</v>
      </c>
      <c r="Z28" s="40">
        <v>0</v>
      </c>
      <c r="AA28" s="40">
        <v>32797900</v>
      </c>
      <c r="AB28" s="73">
        <f t="shared" si="7"/>
        <v>0</v>
      </c>
      <c r="AC28" s="74">
        <f t="shared" si="8"/>
        <v>0</v>
      </c>
      <c r="AD28" s="73">
        <f t="shared" si="9"/>
        <v>294143169</v>
      </c>
      <c r="AE28" s="87">
        <f t="shared" si="10"/>
        <v>292908042</v>
      </c>
      <c r="AF28" s="91">
        <f t="shared" si="11"/>
        <v>138.10808063328997</v>
      </c>
      <c r="AG28" s="44">
        <f t="shared" si="12"/>
        <v>-1235127</v>
      </c>
      <c r="AH28" s="45">
        <f t="shared" si="17"/>
        <v>-4.1990674276035965E-3</v>
      </c>
      <c r="AI28" s="45">
        <f t="shared" si="13"/>
        <v>-4.864753986704288E-4</v>
      </c>
      <c r="AJ28" s="41">
        <f t="shared" si="14"/>
        <v>0.11536672464104883</v>
      </c>
      <c r="AK28" s="75">
        <f t="shared" si="19"/>
        <v>0</v>
      </c>
      <c r="AL28" s="75">
        <f t="shared" si="20"/>
        <v>1</v>
      </c>
      <c r="AM28" s="46">
        <v>425588130</v>
      </c>
      <c r="AN28" s="46">
        <v>303817191</v>
      </c>
      <c r="AO28" s="39">
        <v>-121770939</v>
      </c>
      <c r="AP28" s="47">
        <v>-0.28612390810805743</v>
      </c>
      <c r="AQ28" s="39">
        <f t="shared" si="21"/>
        <v>-10909149</v>
      </c>
      <c r="AR28" s="47">
        <f t="shared" si="18"/>
        <v>-3.5906951032273877E-2</v>
      </c>
    </row>
    <row r="29" spans="2:44" x14ac:dyDescent="0.3">
      <c r="B29" s="59" t="s">
        <v>34</v>
      </c>
      <c r="C29" s="37" t="s">
        <v>35</v>
      </c>
      <c r="D29" s="38">
        <v>776776</v>
      </c>
      <c r="E29" s="38">
        <v>781262</v>
      </c>
      <c r="F29" s="58">
        <f t="shared" si="15"/>
        <v>5.7751526823691772E-3</v>
      </c>
      <c r="G29" s="94">
        <v>565.57578999999998</v>
      </c>
      <c r="H29" s="94">
        <v>577.37149099999999</v>
      </c>
      <c r="I29" s="58">
        <f t="shared" si="1"/>
        <v>2.0856092514143876E-2</v>
      </c>
      <c r="J29" s="93">
        <v>16439.064364999998</v>
      </c>
      <c r="K29" s="93">
        <v>17140.444802000002</v>
      </c>
      <c r="L29" s="66">
        <f t="shared" si="2"/>
        <v>4.2665471794933477E-2</v>
      </c>
      <c r="M29" s="79">
        <v>743871238</v>
      </c>
      <c r="N29" s="39">
        <v>46760955</v>
      </c>
      <c r="O29" s="85">
        <v>47093009</v>
      </c>
      <c r="P29" s="40">
        <v>332054</v>
      </c>
      <c r="Q29" s="40">
        <v>0</v>
      </c>
      <c r="R29" s="40">
        <f t="shared" si="3"/>
        <v>332054</v>
      </c>
      <c r="S29" s="68">
        <f t="shared" si="4"/>
        <v>7.1010953476035726E-3</v>
      </c>
      <c r="T29" s="42">
        <v>29122775</v>
      </c>
      <c r="U29" s="43">
        <v>29122775</v>
      </c>
      <c r="V29" s="70">
        <f t="shared" si="5"/>
        <v>0</v>
      </c>
      <c r="W29" s="71">
        <f t="shared" si="6"/>
        <v>0</v>
      </c>
      <c r="X29" s="73">
        <v>16345953</v>
      </c>
      <c r="Y29" s="87">
        <f t="shared" si="16"/>
        <v>16345953</v>
      </c>
      <c r="Z29" s="40">
        <v>16345953</v>
      </c>
      <c r="AA29" s="40">
        <v>0</v>
      </c>
      <c r="AB29" s="73">
        <f t="shared" si="7"/>
        <v>0</v>
      </c>
      <c r="AC29" s="74">
        <f t="shared" si="8"/>
        <v>0</v>
      </c>
      <c r="AD29" s="73">
        <f t="shared" si="9"/>
        <v>92229683</v>
      </c>
      <c r="AE29" s="87">
        <f t="shared" si="10"/>
        <v>92561737</v>
      </c>
      <c r="AF29" s="91">
        <f t="shared" si="11"/>
        <v>118.47720355015348</v>
      </c>
      <c r="AG29" s="44">
        <f t="shared" si="12"/>
        <v>332054</v>
      </c>
      <c r="AH29" s="45">
        <f t="shared" si="17"/>
        <v>3.6002942783615551E-3</v>
      </c>
      <c r="AI29" s="45">
        <f t="shared" si="13"/>
        <v>4.4638639463030294E-4</v>
      </c>
      <c r="AJ29" s="41">
        <f t="shared" si="14"/>
        <v>0.12443247200801169</v>
      </c>
      <c r="AK29" s="75">
        <f t="shared" si="19"/>
        <v>1</v>
      </c>
      <c r="AL29" s="75">
        <f t="shared" si="20"/>
        <v>0</v>
      </c>
      <c r="AM29" s="46">
        <v>126775898</v>
      </c>
      <c r="AN29" s="46">
        <v>91196577</v>
      </c>
      <c r="AO29" s="39">
        <v>-35579321</v>
      </c>
      <c r="AP29" s="47">
        <v>-0.28064735932692819</v>
      </c>
      <c r="AQ29" s="39">
        <f t="shared" si="21"/>
        <v>1365160</v>
      </c>
      <c r="AR29" s="47">
        <f t="shared" si="18"/>
        <v>1.4969421494844044E-2</v>
      </c>
    </row>
    <row r="30" spans="2:44" x14ac:dyDescent="0.3">
      <c r="B30" s="59" t="s">
        <v>36</v>
      </c>
      <c r="C30" s="37" t="s">
        <v>37</v>
      </c>
      <c r="D30" s="38">
        <v>165259</v>
      </c>
      <c r="E30" s="38">
        <v>165532</v>
      </c>
      <c r="F30" s="58">
        <f t="shared" si="15"/>
        <v>1.6519523898849684E-3</v>
      </c>
      <c r="G30" s="94">
        <v>650.87588600000004</v>
      </c>
      <c r="H30" s="94">
        <v>651.256168</v>
      </c>
      <c r="I30" s="58">
        <f t="shared" si="1"/>
        <v>5.8426192793377743E-4</v>
      </c>
      <c r="J30" s="93">
        <v>14812.865814999999</v>
      </c>
      <c r="K30" s="93">
        <v>15430.665634999999</v>
      </c>
      <c r="L30" s="66">
        <f t="shared" si="2"/>
        <v>4.1706974714804723E-2</v>
      </c>
      <c r="M30" s="79">
        <v>240211314</v>
      </c>
      <c r="N30" s="39">
        <v>16295654</v>
      </c>
      <c r="O30" s="85">
        <v>16165411</v>
      </c>
      <c r="P30" s="40">
        <v>20207</v>
      </c>
      <c r="Q30" s="40">
        <v>-150450</v>
      </c>
      <c r="R30" s="40">
        <f t="shared" si="3"/>
        <v>-130243</v>
      </c>
      <c r="S30" s="68">
        <f t="shared" si="4"/>
        <v>-7.9924991043624268E-3</v>
      </c>
      <c r="T30" s="42">
        <v>14608239</v>
      </c>
      <c r="U30" s="43">
        <v>14608239</v>
      </c>
      <c r="V30" s="70">
        <f t="shared" si="5"/>
        <v>0</v>
      </c>
      <c r="W30" s="71">
        <f t="shared" si="6"/>
        <v>0</v>
      </c>
      <c r="X30" s="73">
        <v>16857700</v>
      </c>
      <c r="Y30" s="87">
        <f t="shared" si="16"/>
        <v>17125123</v>
      </c>
      <c r="Z30" s="40">
        <v>17125123</v>
      </c>
      <c r="AA30" s="40">
        <v>0</v>
      </c>
      <c r="AB30" s="73">
        <f t="shared" si="7"/>
        <v>267423</v>
      </c>
      <c r="AC30" s="74">
        <f t="shared" si="8"/>
        <v>1.5863551967350231E-2</v>
      </c>
      <c r="AD30" s="73">
        <f t="shared" si="9"/>
        <v>47761593</v>
      </c>
      <c r="AE30" s="87">
        <f t="shared" si="10"/>
        <v>47898773</v>
      </c>
      <c r="AF30" s="91">
        <f t="shared" si="11"/>
        <v>289.3626187081652</v>
      </c>
      <c r="AG30" s="44">
        <f t="shared" si="12"/>
        <v>137180</v>
      </c>
      <c r="AH30" s="45">
        <f t="shared" si="17"/>
        <v>2.872182257405024E-3</v>
      </c>
      <c r="AI30" s="45">
        <f t="shared" si="13"/>
        <v>5.7108051122021673E-4</v>
      </c>
      <c r="AJ30" s="41">
        <f t="shared" si="14"/>
        <v>0.19940265178350425</v>
      </c>
      <c r="AK30" s="75">
        <f t="shared" si="19"/>
        <v>1</v>
      </c>
      <c r="AL30" s="75">
        <f t="shared" si="20"/>
        <v>0</v>
      </c>
      <c r="AM30" s="46">
        <v>52421388</v>
      </c>
      <c r="AN30" s="46">
        <v>45536601</v>
      </c>
      <c r="AO30" s="39">
        <v>-6884787</v>
      </c>
      <c r="AP30" s="47">
        <v>-0.13133545796231111</v>
      </c>
      <c r="AQ30" s="39">
        <f t="shared" si="21"/>
        <v>2362172</v>
      </c>
      <c r="AR30" s="47">
        <f t="shared" si="18"/>
        <v>5.1874139661851351E-2</v>
      </c>
    </row>
    <row r="31" spans="2:44" x14ac:dyDescent="0.3">
      <c r="B31" s="59" t="s">
        <v>38</v>
      </c>
      <c r="C31" s="37" t="s">
        <v>39</v>
      </c>
      <c r="D31" s="38">
        <v>363507</v>
      </c>
      <c r="E31" s="38">
        <v>364354</v>
      </c>
      <c r="F31" s="58">
        <f t="shared" si="15"/>
        <v>2.3300789255777743E-3</v>
      </c>
      <c r="G31" s="94">
        <v>693.03480500000001</v>
      </c>
      <c r="H31" s="94">
        <v>712.24905200000001</v>
      </c>
      <c r="I31" s="58">
        <f t="shared" si="1"/>
        <v>2.7724793706428639E-2</v>
      </c>
      <c r="J31" s="93">
        <v>15412.398621</v>
      </c>
      <c r="K31" s="93">
        <v>16152.377827</v>
      </c>
      <c r="L31" s="66">
        <f t="shared" si="2"/>
        <v>4.801194312426809E-2</v>
      </c>
      <c r="M31" s="79">
        <v>465680857</v>
      </c>
      <c r="N31" s="39">
        <v>29585617</v>
      </c>
      <c r="O31" s="85">
        <v>29286141</v>
      </c>
      <c r="P31" s="40">
        <v>62695</v>
      </c>
      <c r="Q31" s="40">
        <v>-362171</v>
      </c>
      <c r="R31" s="40">
        <f t="shared" si="3"/>
        <v>-299476</v>
      </c>
      <c r="S31" s="68">
        <f t="shared" si="4"/>
        <v>-1.0122351005895872E-2</v>
      </c>
      <c r="T31" s="42">
        <v>10885729</v>
      </c>
      <c r="U31" s="43">
        <v>10885729</v>
      </c>
      <c r="V31" s="70">
        <f t="shared" si="5"/>
        <v>0</v>
      </c>
      <c r="W31" s="71">
        <f t="shared" si="6"/>
        <v>0</v>
      </c>
      <c r="X31" s="73">
        <v>11004054</v>
      </c>
      <c r="Y31" s="87">
        <f t="shared" si="16"/>
        <v>11004054</v>
      </c>
      <c r="Z31" s="40">
        <v>11004054</v>
      </c>
      <c r="AA31" s="40">
        <v>0</v>
      </c>
      <c r="AB31" s="73">
        <f t="shared" si="7"/>
        <v>0</v>
      </c>
      <c r="AC31" s="74">
        <f t="shared" si="8"/>
        <v>0</v>
      </c>
      <c r="AD31" s="73">
        <f t="shared" si="9"/>
        <v>51475400</v>
      </c>
      <c r="AE31" s="87">
        <f t="shared" si="10"/>
        <v>51175924</v>
      </c>
      <c r="AF31" s="91">
        <f t="shared" si="11"/>
        <v>140.45659990009716</v>
      </c>
      <c r="AG31" s="44">
        <f t="shared" si="12"/>
        <v>-299476</v>
      </c>
      <c r="AH31" s="45">
        <f t="shared" si="17"/>
        <v>-5.8178469715631153E-3</v>
      </c>
      <c r="AI31" s="45">
        <f t="shared" si="13"/>
        <v>-6.4309278661201224E-4</v>
      </c>
      <c r="AJ31" s="41">
        <f t="shared" si="14"/>
        <v>0.10989484156528255</v>
      </c>
      <c r="AK31" s="75">
        <f t="shared" si="19"/>
        <v>0</v>
      </c>
      <c r="AL31" s="75">
        <f t="shared" si="20"/>
        <v>1</v>
      </c>
      <c r="AM31" s="46">
        <v>72425475</v>
      </c>
      <c r="AN31" s="46">
        <v>53940210</v>
      </c>
      <c r="AO31" s="39">
        <v>-18485265</v>
      </c>
      <c r="AP31" s="47">
        <v>-0.25523153282736494</v>
      </c>
      <c r="AQ31" s="39">
        <f t="shared" si="21"/>
        <v>-2764286</v>
      </c>
      <c r="AR31" s="47">
        <f t="shared" si="18"/>
        <v>-5.1247223546219044E-2</v>
      </c>
    </row>
    <row r="32" spans="2:44" x14ac:dyDescent="0.3">
      <c r="B32" s="59" t="s">
        <v>40</v>
      </c>
      <c r="C32" s="37" t="s">
        <v>41</v>
      </c>
      <c r="D32" s="38">
        <v>760541</v>
      </c>
      <c r="E32" s="38">
        <v>768939</v>
      </c>
      <c r="F32" s="58">
        <f t="shared" si="15"/>
        <v>1.1042139740000867E-2</v>
      </c>
      <c r="G32" s="94">
        <v>668.70784700000002</v>
      </c>
      <c r="H32" s="94">
        <v>676.25595399999997</v>
      </c>
      <c r="I32" s="58">
        <f t="shared" si="1"/>
        <v>1.1287600457902147E-2</v>
      </c>
      <c r="J32" s="93">
        <v>17487.869779000001</v>
      </c>
      <c r="K32" s="93">
        <v>18294.074139</v>
      </c>
      <c r="L32" s="66">
        <f t="shared" si="2"/>
        <v>4.6100775576915373E-2</v>
      </c>
      <c r="M32" s="79">
        <v>781395562</v>
      </c>
      <c r="N32" s="39">
        <v>51804336</v>
      </c>
      <c r="O32" s="85">
        <v>51700249</v>
      </c>
      <c r="P32" s="40">
        <v>621620</v>
      </c>
      <c r="Q32" s="40">
        <v>-725707</v>
      </c>
      <c r="R32" s="40">
        <f t="shared" si="3"/>
        <v>-104087</v>
      </c>
      <c r="S32" s="68">
        <f t="shared" si="4"/>
        <v>-2.0092333583814296E-3</v>
      </c>
      <c r="T32" s="42">
        <v>20494347</v>
      </c>
      <c r="U32" s="43">
        <v>20263257</v>
      </c>
      <c r="V32" s="70">
        <f t="shared" si="5"/>
        <v>-231090</v>
      </c>
      <c r="W32" s="71">
        <f t="shared" si="6"/>
        <v>-1.1275792295309532E-2</v>
      </c>
      <c r="X32" s="73">
        <v>15846332</v>
      </c>
      <c r="Y32" s="87">
        <f t="shared" si="16"/>
        <v>15846332</v>
      </c>
      <c r="Z32" s="40">
        <v>15846332</v>
      </c>
      <c r="AA32" s="40">
        <v>0</v>
      </c>
      <c r="AB32" s="73">
        <f t="shared" si="7"/>
        <v>0</v>
      </c>
      <c r="AC32" s="74">
        <f t="shared" si="8"/>
        <v>0</v>
      </c>
      <c r="AD32" s="73">
        <f t="shared" si="9"/>
        <v>88145015</v>
      </c>
      <c r="AE32" s="87">
        <f t="shared" si="10"/>
        <v>87809838</v>
      </c>
      <c r="AF32" s="91">
        <f t="shared" si="11"/>
        <v>114.19610398224046</v>
      </c>
      <c r="AG32" s="44">
        <f t="shared" si="12"/>
        <v>-335177</v>
      </c>
      <c r="AH32" s="45">
        <f t="shared" si="17"/>
        <v>-3.8025633100181558E-3</v>
      </c>
      <c r="AI32" s="45">
        <f t="shared" si="13"/>
        <v>-4.2894663893675917E-4</v>
      </c>
      <c r="AJ32" s="41">
        <f t="shared" si="14"/>
        <v>0.1123756548799032</v>
      </c>
      <c r="AK32" s="75">
        <f t="shared" si="19"/>
        <v>0</v>
      </c>
      <c r="AL32" s="75">
        <f t="shared" si="20"/>
        <v>1</v>
      </c>
      <c r="AM32" s="46">
        <v>123142261</v>
      </c>
      <c r="AN32" s="46">
        <v>88077999</v>
      </c>
      <c r="AO32" s="39">
        <v>-35064262</v>
      </c>
      <c r="AP32" s="47">
        <v>-0.28474596548133868</v>
      </c>
      <c r="AQ32" s="39">
        <f t="shared" si="21"/>
        <v>-268161</v>
      </c>
      <c r="AR32" s="47">
        <f t="shared" si="18"/>
        <v>-3.0445855156178104E-3</v>
      </c>
    </row>
    <row r="33" spans="2:44" x14ac:dyDescent="0.3">
      <c r="B33" s="59" t="s">
        <v>42</v>
      </c>
      <c r="C33" s="37" t="s">
        <v>43</v>
      </c>
      <c r="D33" s="38">
        <v>313167</v>
      </c>
      <c r="E33" s="38">
        <v>313187</v>
      </c>
      <c r="F33" s="58">
        <f t="shared" si="15"/>
        <v>6.3863689341469562E-5</v>
      </c>
      <c r="G33" s="94">
        <v>654.69802100000004</v>
      </c>
      <c r="H33" s="94">
        <v>654.61942499999998</v>
      </c>
      <c r="I33" s="58">
        <f t="shared" si="1"/>
        <v>-1.2004924022836078E-4</v>
      </c>
      <c r="J33" s="93">
        <v>15425.692365000001</v>
      </c>
      <c r="K33" s="93">
        <v>15963.246026999999</v>
      </c>
      <c r="L33" s="66">
        <f t="shared" si="2"/>
        <v>3.4847943890004993E-2</v>
      </c>
      <c r="M33" s="79">
        <v>384102792</v>
      </c>
      <c r="N33" s="39">
        <v>26509797</v>
      </c>
      <c r="O33" s="85">
        <v>26225155</v>
      </c>
      <c r="P33" s="40">
        <v>1480</v>
      </c>
      <c r="Q33" s="40">
        <v>-286122</v>
      </c>
      <c r="R33" s="40">
        <f t="shared" si="3"/>
        <v>-284642</v>
      </c>
      <c r="S33" s="68">
        <f t="shared" si="4"/>
        <v>-1.0737238010536256E-2</v>
      </c>
      <c r="T33" s="42">
        <v>21517729</v>
      </c>
      <c r="U33" s="43">
        <v>21517729</v>
      </c>
      <c r="V33" s="70">
        <f t="shared" si="5"/>
        <v>0</v>
      </c>
      <c r="W33" s="71">
        <f t="shared" si="6"/>
        <v>0</v>
      </c>
      <c r="X33" s="73">
        <v>12259630</v>
      </c>
      <c r="Y33" s="87">
        <f t="shared" si="16"/>
        <v>12543350</v>
      </c>
      <c r="Z33" s="40">
        <v>12543350</v>
      </c>
      <c r="AA33" s="40">
        <v>0</v>
      </c>
      <c r="AB33" s="73">
        <f t="shared" si="7"/>
        <v>283720</v>
      </c>
      <c r="AC33" s="74">
        <f t="shared" si="8"/>
        <v>2.314262339075486E-2</v>
      </c>
      <c r="AD33" s="73">
        <f t="shared" si="9"/>
        <v>60287156</v>
      </c>
      <c r="AE33" s="87">
        <f t="shared" si="10"/>
        <v>60286234</v>
      </c>
      <c r="AF33" s="91">
        <f t="shared" si="11"/>
        <v>192.49277268852154</v>
      </c>
      <c r="AG33" s="44">
        <f t="shared" si="12"/>
        <v>-922</v>
      </c>
      <c r="AH33" s="45">
        <f t="shared" si="17"/>
        <v>-1.5293473123860745E-5</v>
      </c>
      <c r="AI33" s="45">
        <f t="shared" si="13"/>
        <v>-2.4003991098299542E-6</v>
      </c>
      <c r="AJ33" s="41">
        <f t="shared" si="14"/>
        <v>0.15695338658199601</v>
      </c>
      <c r="AK33" s="75">
        <f t="shared" si="19"/>
        <v>0</v>
      </c>
      <c r="AL33" s="75">
        <f t="shared" si="20"/>
        <v>1</v>
      </c>
      <c r="AM33" s="46">
        <v>77586883</v>
      </c>
      <c r="AN33" s="46">
        <v>60673466</v>
      </c>
      <c r="AO33" s="39">
        <v>-16913417</v>
      </c>
      <c r="AP33" s="47">
        <v>-0.21799325280279658</v>
      </c>
      <c r="AQ33" s="39">
        <f t="shared" si="21"/>
        <v>-387232</v>
      </c>
      <c r="AR33" s="47">
        <f t="shared" si="18"/>
        <v>-6.3822297542718261E-3</v>
      </c>
    </row>
    <row r="34" spans="2:44" x14ac:dyDescent="0.3">
      <c r="B34" s="59" t="s">
        <v>44</v>
      </c>
      <c r="C34" s="37" t="s">
        <v>45</v>
      </c>
      <c r="D34" s="38">
        <v>263610</v>
      </c>
      <c r="E34" s="38">
        <v>263698</v>
      </c>
      <c r="F34" s="58">
        <f t="shared" si="15"/>
        <v>3.3382648609688557E-4</v>
      </c>
      <c r="G34" s="94">
        <v>668.21641399999999</v>
      </c>
      <c r="H34" s="94">
        <v>673.87570600000004</v>
      </c>
      <c r="I34" s="58">
        <f t="shared" si="1"/>
        <v>8.4692502031236405E-3</v>
      </c>
      <c r="J34" s="93">
        <v>15473.358973</v>
      </c>
      <c r="K34" s="93">
        <v>16256.680789</v>
      </c>
      <c r="L34" s="66">
        <f t="shared" si="2"/>
        <v>5.0623902500216339E-2</v>
      </c>
      <c r="M34" s="79">
        <v>330736956</v>
      </c>
      <c r="N34" s="39">
        <v>21166825</v>
      </c>
      <c r="O34" s="85">
        <v>20925343</v>
      </c>
      <c r="P34" s="40">
        <v>6514</v>
      </c>
      <c r="Q34" s="40">
        <v>-247996</v>
      </c>
      <c r="R34" s="40">
        <f t="shared" si="3"/>
        <v>-241482</v>
      </c>
      <c r="S34" s="68">
        <f t="shared" si="4"/>
        <v>-1.1408513085925736E-2</v>
      </c>
      <c r="T34" s="42">
        <v>18889848</v>
      </c>
      <c r="U34" s="43">
        <v>18889848</v>
      </c>
      <c r="V34" s="70">
        <f t="shared" si="5"/>
        <v>0</v>
      </c>
      <c r="W34" s="71">
        <f t="shared" si="6"/>
        <v>0</v>
      </c>
      <c r="X34" s="73">
        <v>14177291</v>
      </c>
      <c r="Y34" s="87">
        <f t="shared" si="16"/>
        <v>14263331</v>
      </c>
      <c r="Z34" s="40">
        <v>14263331</v>
      </c>
      <c r="AA34" s="40">
        <v>0</v>
      </c>
      <c r="AB34" s="73">
        <f t="shared" si="7"/>
        <v>86040</v>
      </c>
      <c r="AC34" s="74">
        <f t="shared" si="8"/>
        <v>6.0688604049955663E-3</v>
      </c>
      <c r="AD34" s="73">
        <f t="shared" si="9"/>
        <v>54233964</v>
      </c>
      <c r="AE34" s="87">
        <f t="shared" si="10"/>
        <v>54078522</v>
      </c>
      <c r="AF34" s="91">
        <f t="shared" si="11"/>
        <v>205.07748257476356</v>
      </c>
      <c r="AG34" s="44">
        <f t="shared" si="12"/>
        <v>-155442</v>
      </c>
      <c r="AH34" s="45">
        <f t="shared" si="17"/>
        <v>-2.86613753698697E-3</v>
      </c>
      <c r="AI34" s="45">
        <f t="shared" si="13"/>
        <v>-4.6998678913885873E-4</v>
      </c>
      <c r="AJ34" s="41">
        <f t="shared" si="14"/>
        <v>0.16350916043382827</v>
      </c>
      <c r="AK34" s="75">
        <f t="shared" si="19"/>
        <v>0</v>
      </c>
      <c r="AL34" s="75">
        <f t="shared" si="20"/>
        <v>1</v>
      </c>
      <c r="AM34" s="46">
        <v>67472241</v>
      </c>
      <c r="AN34" s="46">
        <v>54299829</v>
      </c>
      <c r="AO34" s="39">
        <v>-13172412</v>
      </c>
      <c r="AP34" s="47">
        <v>-0.1952271305172745</v>
      </c>
      <c r="AQ34" s="39">
        <f t="shared" si="21"/>
        <v>-221307</v>
      </c>
      <c r="AR34" s="47">
        <f t="shared" si="18"/>
        <v>-4.0756481940302245E-3</v>
      </c>
    </row>
    <row r="35" spans="2:44" x14ac:dyDescent="0.3">
      <c r="B35" s="48" t="s">
        <v>46</v>
      </c>
      <c r="C35" s="49" t="s">
        <v>47</v>
      </c>
      <c r="D35" s="38">
        <v>444384</v>
      </c>
      <c r="E35" s="38">
        <v>448759</v>
      </c>
      <c r="F35" s="58">
        <f t="shared" si="15"/>
        <v>9.8450889320947643E-3</v>
      </c>
      <c r="G35" s="94">
        <v>781.810968</v>
      </c>
      <c r="H35" s="94">
        <v>763.94511499999999</v>
      </c>
      <c r="I35" s="58">
        <f t="shared" si="1"/>
        <v>-2.2851883295656215E-2</v>
      </c>
      <c r="J35" s="93">
        <v>15797.857461</v>
      </c>
      <c r="K35" s="93">
        <v>16738.798016000001</v>
      </c>
      <c r="L35" s="66">
        <f t="shared" si="2"/>
        <v>5.9561276415038611E-2</v>
      </c>
      <c r="M35" s="79">
        <v>535329239</v>
      </c>
      <c r="N35" s="39">
        <v>12456780</v>
      </c>
      <c r="O35" s="85">
        <v>12302171</v>
      </c>
      <c r="P35" s="40">
        <v>323838</v>
      </c>
      <c r="Q35" s="40">
        <v>-478447</v>
      </c>
      <c r="R35" s="40">
        <f t="shared" si="3"/>
        <v>-154609</v>
      </c>
      <c r="S35" s="68">
        <f t="shared" si="4"/>
        <v>-1.2411634467334254E-2</v>
      </c>
      <c r="T35" s="42">
        <v>74513747</v>
      </c>
      <c r="U35" s="43">
        <v>74513747</v>
      </c>
      <c r="V35" s="70">
        <f t="shared" si="5"/>
        <v>0</v>
      </c>
      <c r="W35" s="71">
        <f t="shared" si="6"/>
        <v>0</v>
      </c>
      <c r="X35" s="73">
        <v>19858920</v>
      </c>
      <c r="Y35" s="87">
        <f t="shared" si="16"/>
        <v>19858920</v>
      </c>
      <c r="Z35" s="40">
        <v>19858920</v>
      </c>
      <c r="AA35" s="40">
        <v>0</v>
      </c>
      <c r="AB35" s="73">
        <f t="shared" si="7"/>
        <v>0</v>
      </c>
      <c r="AC35" s="74">
        <f t="shared" si="8"/>
        <v>0</v>
      </c>
      <c r="AD35" s="73">
        <f t="shared" si="9"/>
        <v>106829447</v>
      </c>
      <c r="AE35" s="87">
        <f t="shared" si="10"/>
        <v>106674838</v>
      </c>
      <c r="AF35" s="91">
        <f t="shared" si="11"/>
        <v>237.7107489766222</v>
      </c>
      <c r="AG35" s="44">
        <f t="shared" si="12"/>
        <v>-154609</v>
      </c>
      <c r="AH35" s="45">
        <f t="shared" si="17"/>
        <v>-1.4472507753409975E-3</v>
      </c>
      <c r="AI35" s="45">
        <f t="shared" si="13"/>
        <v>-2.888110507261121E-4</v>
      </c>
      <c r="AJ35" s="41">
        <f t="shared" si="14"/>
        <v>0.19926959005502781</v>
      </c>
      <c r="AK35" s="75">
        <f t="shared" si="19"/>
        <v>0</v>
      </c>
      <c r="AL35" s="75">
        <f t="shared" si="20"/>
        <v>1</v>
      </c>
      <c r="AM35" s="46">
        <v>129208570</v>
      </c>
      <c r="AN35" s="46">
        <v>107474503</v>
      </c>
      <c r="AO35" s="39">
        <v>-21734067</v>
      </c>
      <c r="AP35" s="47">
        <v>-0.16820917528922424</v>
      </c>
      <c r="AQ35" s="39">
        <f t="shared" si="21"/>
        <v>-799665</v>
      </c>
      <c r="AR35" s="47">
        <f t="shared" si="18"/>
        <v>-7.4405089363381374E-3</v>
      </c>
    </row>
    <row r="36" spans="2:44" x14ac:dyDescent="0.3">
      <c r="B36" s="59" t="s">
        <v>48</v>
      </c>
      <c r="C36" s="37" t="s">
        <v>49</v>
      </c>
      <c r="D36" s="38">
        <v>552026</v>
      </c>
      <c r="E36" s="38">
        <v>554493</v>
      </c>
      <c r="F36" s="58">
        <f t="shared" si="15"/>
        <v>4.4689924025317646E-3</v>
      </c>
      <c r="G36" s="94">
        <v>632.82141799999999</v>
      </c>
      <c r="H36" s="94">
        <v>645.67224699999997</v>
      </c>
      <c r="I36" s="58">
        <f t="shared" si="1"/>
        <v>2.0307196682145128E-2</v>
      </c>
      <c r="J36" s="93">
        <v>16867.617228999999</v>
      </c>
      <c r="K36" s="93">
        <v>17642.679585000002</v>
      </c>
      <c r="L36" s="66">
        <f t="shared" si="2"/>
        <v>4.5949723987538688E-2</v>
      </c>
      <c r="M36" s="79">
        <v>592702018</v>
      </c>
      <c r="N36" s="39">
        <v>42569930</v>
      </c>
      <c r="O36" s="85">
        <v>42752537</v>
      </c>
      <c r="P36" s="40">
        <v>182607</v>
      </c>
      <c r="Q36" s="40">
        <v>0</v>
      </c>
      <c r="R36" s="40">
        <f t="shared" si="3"/>
        <v>182607</v>
      </c>
      <c r="S36" s="68">
        <f t="shared" si="4"/>
        <v>4.2895771733709688E-3</v>
      </c>
      <c r="T36" s="42">
        <v>14308846</v>
      </c>
      <c r="U36" s="43">
        <v>14308846</v>
      </c>
      <c r="V36" s="70">
        <f t="shared" si="5"/>
        <v>0</v>
      </c>
      <c r="W36" s="71">
        <f t="shared" si="6"/>
        <v>0</v>
      </c>
      <c r="X36" s="73">
        <v>14171784</v>
      </c>
      <c r="Y36" s="87">
        <f t="shared" si="16"/>
        <v>14171784</v>
      </c>
      <c r="Z36" s="40">
        <v>14171784</v>
      </c>
      <c r="AA36" s="40">
        <v>0</v>
      </c>
      <c r="AB36" s="73">
        <f t="shared" si="7"/>
        <v>0</v>
      </c>
      <c r="AC36" s="74">
        <f t="shared" si="8"/>
        <v>0</v>
      </c>
      <c r="AD36" s="73">
        <f t="shared" si="9"/>
        <v>71050560</v>
      </c>
      <c r="AE36" s="87">
        <f t="shared" si="10"/>
        <v>71233167</v>
      </c>
      <c r="AF36" s="91">
        <f t="shared" si="11"/>
        <v>128.465403530793</v>
      </c>
      <c r="AG36" s="44">
        <f t="shared" si="12"/>
        <v>182607</v>
      </c>
      <c r="AH36" s="45">
        <f t="shared" si="17"/>
        <v>2.5700993771196174E-3</v>
      </c>
      <c r="AI36" s="45">
        <f t="shared" si="13"/>
        <v>3.080924215783588E-4</v>
      </c>
      <c r="AJ36" s="41">
        <f t="shared" si="14"/>
        <v>0.12018377673213861</v>
      </c>
      <c r="AK36" s="75">
        <f t="shared" si="19"/>
        <v>1</v>
      </c>
      <c r="AL36" s="75">
        <f t="shared" si="20"/>
        <v>0</v>
      </c>
      <c r="AM36" s="46">
        <v>97367335</v>
      </c>
      <c r="AN36" s="46">
        <v>70595849</v>
      </c>
      <c r="AO36" s="39">
        <v>-26771486</v>
      </c>
      <c r="AP36" s="47">
        <v>-0.27495346360255213</v>
      </c>
      <c r="AQ36" s="39">
        <f t="shared" si="21"/>
        <v>637318</v>
      </c>
      <c r="AR36" s="47">
        <f t="shared" si="18"/>
        <v>9.0276979316446775E-3</v>
      </c>
    </row>
    <row r="37" spans="2:44" x14ac:dyDescent="0.3">
      <c r="B37" s="59" t="s">
        <v>50</v>
      </c>
      <c r="C37" s="37" t="s">
        <v>51</v>
      </c>
      <c r="D37" s="38">
        <v>666758</v>
      </c>
      <c r="E37" s="38">
        <v>670776</v>
      </c>
      <c r="F37" s="58">
        <f t="shared" si="15"/>
        <v>6.0261744141052679E-3</v>
      </c>
      <c r="G37" s="94">
        <v>638.81245999999999</v>
      </c>
      <c r="H37" s="94">
        <v>645.29710999999998</v>
      </c>
      <c r="I37" s="58">
        <f t="shared" si="1"/>
        <v>1.0151101310703908E-2</v>
      </c>
      <c r="J37" s="93">
        <v>16206.868949</v>
      </c>
      <c r="K37" s="93">
        <v>16937.823927000001</v>
      </c>
      <c r="L37" s="66">
        <f t="shared" si="2"/>
        <v>4.5101554180525603E-2</v>
      </c>
      <c r="M37" s="79">
        <v>665673924</v>
      </c>
      <c r="N37" s="39">
        <v>48189549</v>
      </c>
      <c r="O37" s="85">
        <v>48486961</v>
      </c>
      <c r="P37" s="40">
        <v>297412</v>
      </c>
      <c r="Q37" s="40">
        <v>0</v>
      </c>
      <c r="R37" s="40">
        <f t="shared" si="3"/>
        <v>297412</v>
      </c>
      <c r="S37" s="68">
        <f t="shared" si="4"/>
        <v>6.1717116298390757E-3</v>
      </c>
      <c r="T37" s="42">
        <v>28406676</v>
      </c>
      <c r="U37" s="43">
        <v>28406676</v>
      </c>
      <c r="V37" s="70">
        <f t="shared" si="5"/>
        <v>0</v>
      </c>
      <c r="W37" s="71">
        <f t="shared" si="6"/>
        <v>0</v>
      </c>
      <c r="X37" s="73">
        <v>13888204</v>
      </c>
      <c r="Y37" s="87">
        <f t="shared" si="16"/>
        <v>13888204</v>
      </c>
      <c r="Z37" s="40">
        <v>13888204</v>
      </c>
      <c r="AA37" s="40">
        <v>0</v>
      </c>
      <c r="AB37" s="73">
        <f t="shared" si="7"/>
        <v>0</v>
      </c>
      <c r="AC37" s="74">
        <f t="shared" si="8"/>
        <v>0</v>
      </c>
      <c r="AD37" s="73">
        <f t="shared" si="9"/>
        <v>90484429</v>
      </c>
      <c r="AE37" s="87">
        <f t="shared" si="10"/>
        <v>90781841</v>
      </c>
      <c r="AF37" s="91">
        <f t="shared" si="11"/>
        <v>135.33853477166744</v>
      </c>
      <c r="AG37" s="44">
        <f t="shared" si="12"/>
        <v>297412</v>
      </c>
      <c r="AH37" s="45">
        <f t="shared" si="17"/>
        <v>3.2868859679713513E-3</v>
      </c>
      <c r="AI37" s="45">
        <f t="shared" si="13"/>
        <v>4.4678331128379905E-4</v>
      </c>
      <c r="AJ37" s="41">
        <f t="shared" si="14"/>
        <v>0.13637584067360883</v>
      </c>
      <c r="AK37" s="75">
        <f t="shared" si="19"/>
        <v>1</v>
      </c>
      <c r="AL37" s="75">
        <f t="shared" si="20"/>
        <v>0</v>
      </c>
      <c r="AM37" s="46">
        <v>122723465</v>
      </c>
      <c r="AN37" s="46">
        <v>90745671</v>
      </c>
      <c r="AO37" s="39">
        <v>-31977794</v>
      </c>
      <c r="AP37" s="47">
        <v>-0.26056788732293373</v>
      </c>
      <c r="AQ37" s="39">
        <f t="shared" si="21"/>
        <v>36170</v>
      </c>
      <c r="AR37" s="47">
        <f t="shared" si="18"/>
        <v>3.9858650667754718E-4</v>
      </c>
    </row>
    <row r="38" spans="2:44" x14ac:dyDescent="0.3">
      <c r="B38" s="59" t="s">
        <v>52</v>
      </c>
      <c r="C38" s="37" t="s">
        <v>53</v>
      </c>
      <c r="D38" s="38">
        <v>133282</v>
      </c>
      <c r="E38" s="38">
        <v>133149</v>
      </c>
      <c r="F38" s="58">
        <f t="shared" si="15"/>
        <v>-9.9788418541138339E-4</v>
      </c>
      <c r="G38" s="94">
        <v>621.76748499999997</v>
      </c>
      <c r="H38" s="94">
        <v>620.76291200000003</v>
      </c>
      <c r="I38" s="58">
        <f t="shared" si="1"/>
        <v>-1.6156731000495092E-3</v>
      </c>
      <c r="J38" s="93">
        <v>13739.932309</v>
      </c>
      <c r="K38" s="93">
        <v>14341.609553</v>
      </c>
      <c r="L38" s="66">
        <f t="shared" si="2"/>
        <v>4.3790408167141172E-2</v>
      </c>
      <c r="M38" s="79">
        <v>194919051</v>
      </c>
      <c r="N38" s="39">
        <v>11539913</v>
      </c>
      <c r="O38" s="85">
        <v>11530068</v>
      </c>
      <c r="P38" s="40">
        <v>-9845</v>
      </c>
      <c r="Q38" s="40">
        <v>0</v>
      </c>
      <c r="R38" s="40">
        <f t="shared" si="3"/>
        <v>-9845</v>
      </c>
      <c r="S38" s="68">
        <f t="shared" si="4"/>
        <v>-8.5312601576805651E-4</v>
      </c>
      <c r="T38" s="42">
        <v>15645092</v>
      </c>
      <c r="U38" s="43">
        <v>15645092</v>
      </c>
      <c r="V38" s="70">
        <f t="shared" si="5"/>
        <v>0</v>
      </c>
      <c r="W38" s="71">
        <f t="shared" si="6"/>
        <v>0</v>
      </c>
      <c r="X38" s="73">
        <v>17590106</v>
      </c>
      <c r="Y38" s="87">
        <f t="shared" si="16"/>
        <v>17864888</v>
      </c>
      <c r="Z38" s="40">
        <v>17864888</v>
      </c>
      <c r="AA38" s="40">
        <v>0</v>
      </c>
      <c r="AB38" s="73">
        <f t="shared" si="7"/>
        <v>274782</v>
      </c>
      <c r="AC38" s="74">
        <f t="shared" si="8"/>
        <v>1.5621395345769945E-2</v>
      </c>
      <c r="AD38" s="73">
        <f t="shared" si="9"/>
        <v>44775111</v>
      </c>
      <c r="AE38" s="87">
        <f t="shared" si="10"/>
        <v>45040048</v>
      </c>
      <c r="AF38" s="91">
        <f t="shared" si="11"/>
        <v>338.26801553147226</v>
      </c>
      <c r="AG38" s="44">
        <f t="shared" si="12"/>
        <v>264937</v>
      </c>
      <c r="AH38" s="45">
        <f t="shared" si="17"/>
        <v>5.9170595914323923E-3</v>
      </c>
      <c r="AI38" s="45">
        <f t="shared" si="13"/>
        <v>1.3592155237817159E-3</v>
      </c>
      <c r="AJ38" s="41">
        <f t="shared" si="14"/>
        <v>0.23107052783670695</v>
      </c>
      <c r="AK38" s="75">
        <f t="shared" si="19"/>
        <v>1</v>
      </c>
      <c r="AL38" s="75">
        <f t="shared" si="20"/>
        <v>0</v>
      </c>
      <c r="AM38" s="46">
        <v>50035378</v>
      </c>
      <c r="AN38" s="46">
        <v>43464233</v>
      </c>
      <c r="AO38" s="39">
        <v>-6571145</v>
      </c>
      <c r="AP38" s="47">
        <v>-0.13132997616206676</v>
      </c>
      <c r="AQ38" s="39">
        <f t="shared" si="21"/>
        <v>1575815</v>
      </c>
      <c r="AR38" s="47">
        <f t="shared" si="18"/>
        <v>3.6255442492221131E-2</v>
      </c>
    </row>
    <row r="39" spans="2:44" x14ac:dyDescent="0.3">
      <c r="B39" s="59" t="s">
        <v>54</v>
      </c>
      <c r="C39" s="37" t="s">
        <v>55</v>
      </c>
      <c r="D39" s="38">
        <v>451631</v>
      </c>
      <c r="E39" s="38">
        <v>454376</v>
      </c>
      <c r="F39" s="58">
        <f t="shared" si="15"/>
        <v>6.0779707327442093E-3</v>
      </c>
      <c r="G39" s="94">
        <v>657.14180599999997</v>
      </c>
      <c r="H39" s="94">
        <v>668.18738699999994</v>
      </c>
      <c r="I39" s="58">
        <f t="shared" si="1"/>
        <v>1.6808519712410399E-2</v>
      </c>
      <c r="J39" s="93">
        <v>15240.067488000001</v>
      </c>
      <c r="K39" s="93">
        <v>15694.932413</v>
      </c>
      <c r="L39" s="66">
        <f t="shared" si="2"/>
        <v>2.9846647684346517E-2</v>
      </c>
      <c r="M39" s="79">
        <v>536552888</v>
      </c>
      <c r="N39" s="39">
        <v>38889842</v>
      </c>
      <c r="O39" s="85">
        <v>38669314</v>
      </c>
      <c r="P39" s="40">
        <v>203185</v>
      </c>
      <c r="Q39" s="40">
        <v>-423713</v>
      </c>
      <c r="R39" s="40">
        <f t="shared" si="3"/>
        <v>-220528</v>
      </c>
      <c r="S39" s="68">
        <f t="shared" si="4"/>
        <v>-5.670581022159977E-3</v>
      </c>
      <c r="T39" s="42">
        <v>34492993</v>
      </c>
      <c r="U39" s="43">
        <v>34492993</v>
      </c>
      <c r="V39" s="70">
        <f t="shared" si="5"/>
        <v>0</v>
      </c>
      <c r="W39" s="71">
        <f t="shared" si="6"/>
        <v>0</v>
      </c>
      <c r="X39" s="73">
        <v>13364905</v>
      </c>
      <c r="Y39" s="87">
        <f t="shared" si="16"/>
        <v>13364905</v>
      </c>
      <c r="Z39" s="40">
        <v>13364905</v>
      </c>
      <c r="AA39" s="40">
        <v>0</v>
      </c>
      <c r="AB39" s="73">
        <f t="shared" si="7"/>
        <v>0</v>
      </c>
      <c r="AC39" s="74">
        <f t="shared" si="8"/>
        <v>0</v>
      </c>
      <c r="AD39" s="73">
        <f t="shared" si="9"/>
        <v>86747740</v>
      </c>
      <c r="AE39" s="87">
        <f t="shared" si="10"/>
        <v>86527212</v>
      </c>
      <c r="AF39" s="91">
        <f t="shared" si="11"/>
        <v>190.43085902424423</v>
      </c>
      <c r="AG39" s="44">
        <f t="shared" si="12"/>
        <v>-220528</v>
      </c>
      <c r="AH39" s="45">
        <f t="shared" si="17"/>
        <v>-2.5421757385264447E-3</v>
      </c>
      <c r="AI39" s="45">
        <f t="shared" si="13"/>
        <v>-4.110088770969396E-4</v>
      </c>
      <c r="AJ39" s="41">
        <f t="shared" si="14"/>
        <v>0.16126501960045364</v>
      </c>
      <c r="AK39" s="75">
        <f t="shared" si="19"/>
        <v>0</v>
      </c>
      <c r="AL39" s="75">
        <f t="shared" si="20"/>
        <v>1</v>
      </c>
      <c r="AM39" s="46">
        <v>107794620</v>
      </c>
      <c r="AN39" s="46">
        <v>88004848</v>
      </c>
      <c r="AO39" s="39">
        <v>-19789772</v>
      </c>
      <c r="AP39" s="47">
        <v>-0.18358775233866031</v>
      </c>
      <c r="AQ39" s="39">
        <f t="shared" si="21"/>
        <v>-1477636</v>
      </c>
      <c r="AR39" s="47">
        <f t="shared" si="18"/>
        <v>-1.6790393183793693E-2</v>
      </c>
    </row>
    <row r="40" spans="2:44" x14ac:dyDescent="0.3">
      <c r="B40" s="59" t="s">
        <v>56</v>
      </c>
      <c r="C40" s="37" t="s">
        <v>57</v>
      </c>
      <c r="D40" s="38">
        <v>559252</v>
      </c>
      <c r="E40" s="38">
        <v>560907</v>
      </c>
      <c r="F40" s="58">
        <f t="shared" si="15"/>
        <v>2.9593099354137311E-3</v>
      </c>
      <c r="G40" s="94">
        <v>648.242073</v>
      </c>
      <c r="H40" s="94">
        <v>649.10559699999999</v>
      </c>
      <c r="I40" s="58">
        <f t="shared" si="1"/>
        <v>1.3321011331518186E-3</v>
      </c>
      <c r="J40" s="93">
        <v>16699.012049000001</v>
      </c>
      <c r="K40" s="93">
        <v>17569.125864000001</v>
      </c>
      <c r="L40" s="66">
        <f t="shared" si="2"/>
        <v>5.2105706160748971E-2</v>
      </c>
      <c r="M40" s="79">
        <v>569721812</v>
      </c>
      <c r="N40" s="39">
        <v>37413756</v>
      </c>
      <c r="O40" s="85">
        <v>37028141</v>
      </c>
      <c r="P40" s="40">
        <v>122503</v>
      </c>
      <c r="Q40" s="40">
        <v>-508118</v>
      </c>
      <c r="R40" s="40">
        <f t="shared" si="3"/>
        <v>-385615</v>
      </c>
      <c r="S40" s="68">
        <f t="shared" si="4"/>
        <v>-1.0306770589940235E-2</v>
      </c>
      <c r="T40" s="42">
        <v>8486646</v>
      </c>
      <c r="U40" s="43">
        <v>8486646</v>
      </c>
      <c r="V40" s="70">
        <f t="shared" si="5"/>
        <v>0</v>
      </c>
      <c r="W40" s="71">
        <f t="shared" si="6"/>
        <v>0</v>
      </c>
      <c r="X40" s="73">
        <v>12141216</v>
      </c>
      <c r="Y40" s="87">
        <f t="shared" si="16"/>
        <v>12141216</v>
      </c>
      <c r="Z40" s="40">
        <v>12141216</v>
      </c>
      <c r="AA40" s="40">
        <v>0</v>
      </c>
      <c r="AB40" s="73">
        <f t="shared" si="7"/>
        <v>0</v>
      </c>
      <c r="AC40" s="74">
        <f t="shared" si="8"/>
        <v>0</v>
      </c>
      <c r="AD40" s="73">
        <f t="shared" si="9"/>
        <v>58041618</v>
      </c>
      <c r="AE40" s="87">
        <f t="shared" si="10"/>
        <v>57656003</v>
      </c>
      <c r="AF40" s="91">
        <f t="shared" si="11"/>
        <v>102.790664049477</v>
      </c>
      <c r="AG40" s="44">
        <f t="shared" si="12"/>
        <v>-385615</v>
      </c>
      <c r="AH40" s="45">
        <f t="shared" si="17"/>
        <v>-6.6437672361235696E-3</v>
      </c>
      <c r="AI40" s="45">
        <f t="shared" si="13"/>
        <v>-6.7684787887320702E-4</v>
      </c>
      <c r="AJ40" s="41">
        <f t="shared" si="14"/>
        <v>0.10120027316068425</v>
      </c>
      <c r="AK40" s="75">
        <f t="shared" si="19"/>
        <v>0</v>
      </c>
      <c r="AL40" s="75">
        <f t="shared" si="20"/>
        <v>1</v>
      </c>
      <c r="AM40" s="46">
        <v>86105714</v>
      </c>
      <c r="AN40" s="46">
        <v>57551483</v>
      </c>
      <c r="AO40" s="39">
        <v>-28554231</v>
      </c>
      <c r="AP40" s="47">
        <v>-0.33161830584204899</v>
      </c>
      <c r="AQ40" s="39">
        <f t="shared" si="21"/>
        <v>104520</v>
      </c>
      <c r="AR40" s="47">
        <f t="shared" si="18"/>
        <v>1.8161130617607194E-3</v>
      </c>
    </row>
    <row r="41" spans="2:44" x14ac:dyDescent="0.3">
      <c r="B41" s="59" t="s">
        <v>58</v>
      </c>
      <c r="C41" s="37" t="s">
        <v>59</v>
      </c>
      <c r="D41" s="38">
        <v>542069</v>
      </c>
      <c r="E41" s="38">
        <v>543968</v>
      </c>
      <c r="F41" s="58">
        <f t="shared" si="15"/>
        <v>3.5032440519564851E-3</v>
      </c>
      <c r="G41" s="94">
        <v>776.25909999999999</v>
      </c>
      <c r="H41" s="94">
        <v>771.21625200000005</v>
      </c>
      <c r="I41" s="58">
        <f t="shared" si="1"/>
        <v>-6.4963463874367919E-3</v>
      </c>
      <c r="J41" s="93">
        <v>16200.727907</v>
      </c>
      <c r="K41" s="93">
        <v>16890.636551</v>
      </c>
      <c r="L41" s="66">
        <f t="shared" si="2"/>
        <v>4.2585039879714535E-2</v>
      </c>
      <c r="M41" s="79">
        <v>652904878</v>
      </c>
      <c r="N41" s="39">
        <v>42228588</v>
      </c>
      <c r="O41" s="85">
        <v>41783678</v>
      </c>
      <c r="P41" s="40">
        <v>140564</v>
      </c>
      <c r="Q41" s="40">
        <v>-585474</v>
      </c>
      <c r="R41" s="40">
        <f t="shared" si="3"/>
        <v>-444910</v>
      </c>
      <c r="S41" s="68">
        <f t="shared" si="4"/>
        <v>-1.0535753646321302E-2</v>
      </c>
      <c r="T41" s="42">
        <v>16307545</v>
      </c>
      <c r="U41" s="43">
        <v>16307545</v>
      </c>
      <c r="V41" s="70">
        <f t="shared" si="5"/>
        <v>0</v>
      </c>
      <c r="W41" s="71">
        <f t="shared" si="6"/>
        <v>0</v>
      </c>
      <c r="X41" s="73">
        <v>11109005</v>
      </c>
      <c r="Y41" s="87">
        <f t="shared" si="16"/>
        <v>11109005</v>
      </c>
      <c r="Z41" s="40">
        <v>11109005</v>
      </c>
      <c r="AA41" s="40">
        <v>0</v>
      </c>
      <c r="AB41" s="73">
        <f t="shared" si="7"/>
        <v>0</v>
      </c>
      <c r="AC41" s="74">
        <f t="shared" si="8"/>
        <v>0</v>
      </c>
      <c r="AD41" s="73">
        <f t="shared" si="9"/>
        <v>69645138</v>
      </c>
      <c r="AE41" s="87">
        <f t="shared" si="10"/>
        <v>69200228</v>
      </c>
      <c r="AF41" s="91">
        <f t="shared" si="11"/>
        <v>127.21378463439027</v>
      </c>
      <c r="AG41" s="44">
        <f t="shared" si="12"/>
        <v>-444910</v>
      </c>
      <c r="AH41" s="45">
        <f t="shared" si="17"/>
        <v>-6.3882420622097119E-3</v>
      </c>
      <c r="AI41" s="45">
        <f t="shared" si="13"/>
        <v>-6.8143157600975988E-4</v>
      </c>
      <c r="AJ41" s="41">
        <f t="shared" si="14"/>
        <v>0.10598822329521637</v>
      </c>
      <c r="AK41" s="75">
        <f t="shared" si="19"/>
        <v>0</v>
      </c>
      <c r="AL41" s="75">
        <f t="shared" si="20"/>
        <v>1</v>
      </c>
      <c r="AM41" s="46">
        <v>100256845</v>
      </c>
      <c r="AN41" s="46">
        <v>71711854</v>
      </c>
      <c r="AO41" s="39">
        <v>-28544991</v>
      </c>
      <c r="AP41" s="47">
        <v>-0.2847186244490339</v>
      </c>
      <c r="AQ41" s="39">
        <f t="shared" si="21"/>
        <v>-2511626</v>
      </c>
      <c r="AR41" s="47">
        <f t="shared" si="18"/>
        <v>-3.5023860908686033E-2</v>
      </c>
    </row>
    <row r="42" spans="2:44" x14ac:dyDescent="0.3">
      <c r="B42" s="59" t="s">
        <v>60</v>
      </c>
      <c r="C42" s="37" t="s">
        <v>61</v>
      </c>
      <c r="D42" s="38">
        <v>617582</v>
      </c>
      <c r="E42" s="38">
        <v>620086</v>
      </c>
      <c r="F42" s="58">
        <f t="shared" si="15"/>
        <v>4.0545223144456931E-3</v>
      </c>
      <c r="G42" s="94">
        <v>539.97049900000002</v>
      </c>
      <c r="H42" s="94">
        <v>539.46865000000003</v>
      </c>
      <c r="I42" s="58">
        <f t="shared" si="1"/>
        <v>-9.2940077454119001E-4</v>
      </c>
      <c r="J42" s="93">
        <v>15477.159063999999</v>
      </c>
      <c r="K42" s="93">
        <v>16146.036964999999</v>
      </c>
      <c r="L42" s="66">
        <f t="shared" si="2"/>
        <v>4.321709806264222E-2</v>
      </c>
      <c r="M42" s="79">
        <v>570809499</v>
      </c>
      <c r="N42" s="39">
        <v>48575259</v>
      </c>
      <c r="O42" s="85">
        <v>48760605</v>
      </c>
      <c r="P42" s="40">
        <v>185346</v>
      </c>
      <c r="Q42" s="40">
        <v>0</v>
      </c>
      <c r="R42" s="40">
        <f t="shared" si="3"/>
        <v>185346</v>
      </c>
      <c r="S42" s="68">
        <f t="shared" si="4"/>
        <v>3.8156461502346288E-3</v>
      </c>
      <c r="T42" s="42">
        <v>16740095</v>
      </c>
      <c r="U42" s="43">
        <v>16740095</v>
      </c>
      <c r="V42" s="70">
        <f t="shared" si="5"/>
        <v>0</v>
      </c>
      <c r="W42" s="71">
        <f t="shared" si="6"/>
        <v>0</v>
      </c>
      <c r="X42" s="73">
        <v>14193101</v>
      </c>
      <c r="Y42" s="87">
        <f t="shared" si="16"/>
        <v>14193101</v>
      </c>
      <c r="Z42" s="40">
        <v>14193101</v>
      </c>
      <c r="AA42" s="40">
        <v>0</v>
      </c>
      <c r="AB42" s="73">
        <f t="shared" si="7"/>
        <v>0</v>
      </c>
      <c r="AC42" s="74">
        <f t="shared" si="8"/>
        <v>0</v>
      </c>
      <c r="AD42" s="73">
        <f t="shared" si="9"/>
        <v>79508455</v>
      </c>
      <c r="AE42" s="87">
        <f t="shared" si="10"/>
        <v>79693801</v>
      </c>
      <c r="AF42" s="91">
        <f t="shared" si="11"/>
        <v>128.52056166402724</v>
      </c>
      <c r="AG42" s="44">
        <f t="shared" si="12"/>
        <v>185346</v>
      </c>
      <c r="AH42" s="45">
        <f t="shared" si="17"/>
        <v>2.3311483036615416E-3</v>
      </c>
      <c r="AI42" s="45">
        <f t="shared" si="13"/>
        <v>3.2470728031805233E-4</v>
      </c>
      <c r="AJ42" s="41">
        <f t="shared" si="14"/>
        <v>0.13961540783679216</v>
      </c>
      <c r="AK42" s="75">
        <f t="shared" si="19"/>
        <v>1</v>
      </c>
      <c r="AL42" s="75">
        <f t="shared" si="20"/>
        <v>0</v>
      </c>
      <c r="AM42" s="46">
        <v>108374434</v>
      </c>
      <c r="AN42" s="46">
        <v>79492904</v>
      </c>
      <c r="AO42" s="39">
        <v>-28881530</v>
      </c>
      <c r="AP42" s="47">
        <v>-0.26649763172004204</v>
      </c>
      <c r="AQ42" s="39">
        <f t="shared" si="21"/>
        <v>200897</v>
      </c>
      <c r="AR42" s="47">
        <f t="shared" si="18"/>
        <v>2.5272318646202686E-3</v>
      </c>
    </row>
    <row r="43" spans="2:44" x14ac:dyDescent="0.3">
      <c r="B43" s="59" t="s">
        <v>62</v>
      </c>
      <c r="C43" s="37" t="s">
        <v>63</v>
      </c>
      <c r="D43" s="38">
        <v>444028</v>
      </c>
      <c r="E43" s="38">
        <v>445654</v>
      </c>
      <c r="F43" s="58">
        <f t="shared" si="15"/>
        <v>3.6619312295620996E-3</v>
      </c>
      <c r="G43" s="94">
        <v>593.52964199999997</v>
      </c>
      <c r="H43" s="94">
        <v>596.23315600000001</v>
      </c>
      <c r="I43" s="58">
        <f t="shared" si="1"/>
        <v>4.5549772221823446E-3</v>
      </c>
      <c r="J43" s="93">
        <v>16051.894727000001</v>
      </c>
      <c r="K43" s="93">
        <v>16798.584469000001</v>
      </c>
      <c r="L43" s="66">
        <f t="shared" si="2"/>
        <v>4.6517233927782689E-2</v>
      </c>
      <c r="M43" s="79">
        <v>445406786</v>
      </c>
      <c r="N43" s="39">
        <v>31957229</v>
      </c>
      <c r="O43" s="85">
        <v>32077586</v>
      </c>
      <c r="P43" s="40">
        <v>120357</v>
      </c>
      <c r="Q43" s="40">
        <v>0</v>
      </c>
      <c r="R43" s="40">
        <f t="shared" si="3"/>
        <v>120357</v>
      </c>
      <c r="S43" s="68">
        <f t="shared" si="4"/>
        <v>3.7661901161705853E-3</v>
      </c>
      <c r="T43" s="42">
        <v>16804942</v>
      </c>
      <c r="U43" s="43">
        <v>16804942</v>
      </c>
      <c r="V43" s="70">
        <f t="shared" si="5"/>
        <v>0</v>
      </c>
      <c r="W43" s="71">
        <f t="shared" si="6"/>
        <v>0</v>
      </c>
      <c r="X43" s="73">
        <v>13945777</v>
      </c>
      <c r="Y43" s="87">
        <f t="shared" si="16"/>
        <v>13945777</v>
      </c>
      <c r="Z43" s="40">
        <v>13945777</v>
      </c>
      <c r="AA43" s="40">
        <v>0</v>
      </c>
      <c r="AB43" s="73">
        <f t="shared" si="7"/>
        <v>0</v>
      </c>
      <c r="AC43" s="74">
        <f t="shared" si="8"/>
        <v>0</v>
      </c>
      <c r="AD43" s="73">
        <f t="shared" si="9"/>
        <v>62707948</v>
      </c>
      <c r="AE43" s="87">
        <f t="shared" si="10"/>
        <v>62828305</v>
      </c>
      <c r="AF43" s="91">
        <f t="shared" si="11"/>
        <v>140.98000915508445</v>
      </c>
      <c r="AG43" s="44">
        <f t="shared" si="12"/>
        <v>120357</v>
      </c>
      <c r="AH43" s="45">
        <f t="shared" si="17"/>
        <v>1.919326079686103E-3</v>
      </c>
      <c r="AI43" s="45">
        <f t="shared" si="13"/>
        <v>2.7021815514054605E-4</v>
      </c>
      <c r="AJ43" s="41">
        <f t="shared" si="14"/>
        <v>0.14105825724891402</v>
      </c>
      <c r="AK43" s="75">
        <f t="shared" si="19"/>
        <v>1</v>
      </c>
      <c r="AL43" s="75">
        <f t="shared" si="20"/>
        <v>0</v>
      </c>
      <c r="AM43" s="46">
        <v>85594668</v>
      </c>
      <c r="AN43" s="46">
        <v>62898327</v>
      </c>
      <c r="AO43" s="39">
        <v>-22696341</v>
      </c>
      <c r="AP43" s="47">
        <v>-0.26516068734561832</v>
      </c>
      <c r="AQ43" s="39">
        <f t="shared" si="21"/>
        <v>-70022</v>
      </c>
      <c r="AR43" s="47">
        <f t="shared" si="18"/>
        <v>-1.1132569551492203E-3</v>
      </c>
    </row>
    <row r="44" spans="2:44" x14ac:dyDescent="0.3">
      <c r="B44" s="59" t="s">
        <v>64</v>
      </c>
      <c r="C44" s="37" t="s">
        <v>65</v>
      </c>
      <c r="D44" s="38">
        <v>996792</v>
      </c>
      <c r="E44" s="38">
        <v>1003452</v>
      </c>
      <c r="F44" s="58">
        <f t="shared" si="15"/>
        <v>6.6814340404016083E-3</v>
      </c>
      <c r="G44" s="94">
        <v>661.39924099999996</v>
      </c>
      <c r="H44" s="94">
        <v>650.88647600000002</v>
      </c>
      <c r="I44" s="58">
        <f t="shared" si="1"/>
        <v>-1.5894733994712803E-2</v>
      </c>
      <c r="J44" s="93">
        <v>16522.709858999999</v>
      </c>
      <c r="K44" s="93">
        <v>17195.267556999999</v>
      </c>
      <c r="L44" s="66">
        <f t="shared" si="2"/>
        <v>4.0705048006011865E-2</v>
      </c>
      <c r="M44" s="79">
        <v>951597064</v>
      </c>
      <c r="N44" s="39">
        <v>64717053</v>
      </c>
      <c r="O44" s="85">
        <v>64298519</v>
      </c>
      <c r="P44" s="40">
        <v>492973</v>
      </c>
      <c r="Q44" s="40">
        <v>-911507</v>
      </c>
      <c r="R44" s="40">
        <f t="shared" si="3"/>
        <v>-418534</v>
      </c>
      <c r="S44" s="68">
        <f t="shared" si="4"/>
        <v>-6.4671362585067031E-3</v>
      </c>
      <c r="T44" s="42">
        <v>70936428</v>
      </c>
      <c r="U44" s="43">
        <v>70936428</v>
      </c>
      <c r="V44" s="70">
        <f t="shared" si="5"/>
        <v>0</v>
      </c>
      <c r="W44" s="71">
        <f t="shared" si="6"/>
        <v>0</v>
      </c>
      <c r="X44" s="73">
        <v>13971923</v>
      </c>
      <c r="Y44" s="87">
        <f t="shared" si="16"/>
        <v>13971923</v>
      </c>
      <c r="Z44" s="40">
        <v>13971923</v>
      </c>
      <c r="AA44" s="40">
        <v>0</v>
      </c>
      <c r="AB44" s="73">
        <f t="shared" si="7"/>
        <v>0</v>
      </c>
      <c r="AC44" s="74">
        <f t="shared" si="8"/>
        <v>0</v>
      </c>
      <c r="AD44" s="73">
        <f t="shared" si="9"/>
        <v>149625404</v>
      </c>
      <c r="AE44" s="87">
        <f t="shared" si="10"/>
        <v>149206870</v>
      </c>
      <c r="AF44" s="91">
        <f t="shared" si="11"/>
        <v>148.69357976265931</v>
      </c>
      <c r="AG44" s="44">
        <f t="shared" si="12"/>
        <v>-418534</v>
      </c>
      <c r="AH44" s="45">
        <f t="shared" si="17"/>
        <v>-2.7972121632500319E-3</v>
      </c>
      <c r="AI44" s="45">
        <f t="shared" si="13"/>
        <v>-4.3982271050806859E-4</v>
      </c>
      <c r="AJ44" s="41">
        <f t="shared" si="14"/>
        <v>0.15679626981278708</v>
      </c>
      <c r="AK44" s="75">
        <f t="shared" si="19"/>
        <v>0</v>
      </c>
      <c r="AL44" s="75">
        <f t="shared" si="20"/>
        <v>1</v>
      </c>
      <c r="AM44" s="46">
        <v>203361558</v>
      </c>
      <c r="AN44" s="46">
        <v>150830477</v>
      </c>
      <c r="AO44" s="39">
        <v>-52531081</v>
      </c>
      <c r="AP44" s="47">
        <v>-0.25831372220309207</v>
      </c>
      <c r="AQ44" s="39">
        <f t="shared" si="21"/>
        <v>-1623607</v>
      </c>
      <c r="AR44" s="47">
        <f t="shared" si="18"/>
        <v>-1.0764449150419381E-2</v>
      </c>
    </row>
    <row r="45" spans="2:44" x14ac:dyDescent="0.3">
      <c r="B45" s="59" t="s">
        <v>66</v>
      </c>
      <c r="C45" s="37" t="s">
        <v>67</v>
      </c>
      <c r="D45" s="38">
        <v>813167</v>
      </c>
      <c r="E45" s="38">
        <v>820896</v>
      </c>
      <c r="F45" s="58">
        <f t="shared" si="15"/>
        <v>9.5048126645572197E-3</v>
      </c>
      <c r="G45" s="94">
        <v>690.69724199999996</v>
      </c>
      <c r="H45" s="94">
        <v>699.93118600000003</v>
      </c>
      <c r="I45" s="58">
        <f t="shared" si="1"/>
        <v>1.3369018201465565E-2</v>
      </c>
      <c r="J45" s="93">
        <v>15500.684327000001</v>
      </c>
      <c r="K45" s="93">
        <v>15965.980906999999</v>
      </c>
      <c r="L45" s="66">
        <f t="shared" si="2"/>
        <v>3.0017808903411929E-2</v>
      </c>
      <c r="M45" s="79">
        <v>925146688</v>
      </c>
      <c r="N45" s="39">
        <v>64245681</v>
      </c>
      <c r="O45" s="85">
        <v>64015916</v>
      </c>
      <c r="P45" s="40">
        <v>572101</v>
      </c>
      <c r="Q45" s="40">
        <v>-801866</v>
      </c>
      <c r="R45" s="40">
        <f t="shared" si="3"/>
        <v>-229765</v>
      </c>
      <c r="S45" s="68">
        <f t="shared" si="4"/>
        <v>-3.5763493580214367E-3</v>
      </c>
      <c r="T45" s="42">
        <v>29218367</v>
      </c>
      <c r="U45" s="43">
        <v>29218367</v>
      </c>
      <c r="V45" s="70">
        <f t="shared" si="5"/>
        <v>0</v>
      </c>
      <c r="W45" s="71">
        <f t="shared" si="6"/>
        <v>0</v>
      </c>
      <c r="X45" s="73">
        <v>13430744</v>
      </c>
      <c r="Y45" s="87">
        <f t="shared" si="16"/>
        <v>13430744</v>
      </c>
      <c r="Z45" s="40">
        <v>0</v>
      </c>
      <c r="AA45" s="40">
        <v>13430744</v>
      </c>
      <c r="AB45" s="73">
        <f t="shared" si="7"/>
        <v>0</v>
      </c>
      <c r="AC45" s="74">
        <f t="shared" si="8"/>
        <v>0</v>
      </c>
      <c r="AD45" s="73">
        <f t="shared" si="9"/>
        <v>106894792</v>
      </c>
      <c r="AE45" s="87">
        <f t="shared" si="10"/>
        <v>106665027</v>
      </c>
      <c r="AF45" s="91">
        <f t="shared" si="11"/>
        <v>129.9373209273769</v>
      </c>
      <c r="AG45" s="44">
        <f t="shared" si="12"/>
        <v>-229765</v>
      </c>
      <c r="AH45" s="45">
        <f t="shared" si="17"/>
        <v>-2.1494499002346159E-3</v>
      </c>
      <c r="AI45" s="45">
        <f t="shared" si="13"/>
        <v>-2.4835521002265103E-4</v>
      </c>
      <c r="AJ45" s="41">
        <f t="shared" si="14"/>
        <v>0.11529525899356621</v>
      </c>
      <c r="AK45" s="75">
        <f t="shared" si="19"/>
        <v>0</v>
      </c>
      <c r="AL45" s="75">
        <f t="shared" si="20"/>
        <v>1</v>
      </c>
      <c r="AM45" s="46">
        <v>144408307</v>
      </c>
      <c r="AN45" s="46">
        <v>109146011</v>
      </c>
      <c r="AO45" s="39">
        <v>-35262296</v>
      </c>
      <c r="AP45" s="47">
        <v>-0.24418467837864757</v>
      </c>
      <c r="AQ45" s="39">
        <f t="shared" si="21"/>
        <v>-2480984</v>
      </c>
      <c r="AR45" s="47">
        <f t="shared" si="18"/>
        <v>-2.2730871950968505E-2</v>
      </c>
    </row>
    <row r="46" spans="2:44" x14ac:dyDescent="0.3">
      <c r="B46" s="59" t="s">
        <v>68</v>
      </c>
      <c r="C46" s="37" t="s">
        <v>69</v>
      </c>
      <c r="D46" s="38">
        <v>1467213</v>
      </c>
      <c r="E46" s="38">
        <v>1489576</v>
      </c>
      <c r="F46" s="58">
        <f t="shared" si="15"/>
        <v>1.5241822421148122E-2</v>
      </c>
      <c r="G46" s="94">
        <v>678.850821</v>
      </c>
      <c r="H46" s="94">
        <v>692.00076100000001</v>
      </c>
      <c r="I46" s="58">
        <f t="shared" si="1"/>
        <v>1.9370883253303179E-2</v>
      </c>
      <c r="J46" s="93">
        <v>17510.174502999998</v>
      </c>
      <c r="K46" s="93">
        <v>18205.736783</v>
      </c>
      <c r="L46" s="66">
        <f t="shared" si="2"/>
        <v>3.9723320854445625E-2</v>
      </c>
      <c r="M46" s="79">
        <v>1652511973</v>
      </c>
      <c r="N46" s="39">
        <v>63858190</v>
      </c>
      <c r="O46" s="85">
        <v>64074941</v>
      </c>
      <c r="P46" s="40">
        <v>1655309</v>
      </c>
      <c r="Q46" s="40">
        <v>-1438558</v>
      </c>
      <c r="R46" s="40">
        <f t="shared" si="3"/>
        <v>216751</v>
      </c>
      <c r="S46" s="68">
        <f t="shared" si="4"/>
        <v>3.394255302256453E-3</v>
      </c>
      <c r="T46" s="42">
        <v>20250389</v>
      </c>
      <c r="U46" s="43">
        <v>20250389</v>
      </c>
      <c r="V46" s="70">
        <f t="shared" si="5"/>
        <v>0</v>
      </c>
      <c r="W46" s="71">
        <f t="shared" si="6"/>
        <v>0</v>
      </c>
      <c r="X46" s="73">
        <v>22528414</v>
      </c>
      <c r="Y46" s="87">
        <f t="shared" si="16"/>
        <v>22528414</v>
      </c>
      <c r="Z46" s="40">
        <v>0</v>
      </c>
      <c r="AA46" s="40">
        <v>22528414</v>
      </c>
      <c r="AB46" s="73">
        <f t="shared" si="7"/>
        <v>0</v>
      </c>
      <c r="AC46" s="74">
        <f t="shared" si="8"/>
        <v>0</v>
      </c>
      <c r="AD46" s="73">
        <f t="shared" si="9"/>
        <v>106636993</v>
      </c>
      <c r="AE46" s="87">
        <f t="shared" si="10"/>
        <v>106853744</v>
      </c>
      <c r="AF46" s="91">
        <f t="shared" si="11"/>
        <v>71.734335139663898</v>
      </c>
      <c r="AG46" s="44">
        <f t="shared" si="12"/>
        <v>216751</v>
      </c>
      <c r="AH46" s="45">
        <f t="shared" si="17"/>
        <v>2.032606076954927E-3</v>
      </c>
      <c r="AI46" s="45">
        <f t="shared" si="13"/>
        <v>1.3116455647005471E-4</v>
      </c>
      <c r="AJ46" s="41">
        <f t="shared" si="14"/>
        <v>6.4661403817859051E-2</v>
      </c>
      <c r="AK46" s="75">
        <f t="shared" si="19"/>
        <v>1</v>
      </c>
      <c r="AL46" s="75">
        <f t="shared" si="20"/>
        <v>0</v>
      </c>
      <c r="AM46" s="46">
        <v>170361643</v>
      </c>
      <c r="AN46" s="46">
        <v>102428670</v>
      </c>
      <c r="AO46" s="39">
        <v>-67932973</v>
      </c>
      <c r="AP46" s="47">
        <v>-0.39875744213150138</v>
      </c>
      <c r="AQ46" s="39">
        <f t="shared" si="21"/>
        <v>4425074</v>
      </c>
      <c r="AR46" s="47">
        <f t="shared" si="18"/>
        <v>4.3201517700073619E-2</v>
      </c>
    </row>
    <row r="47" spans="2:44" x14ac:dyDescent="0.3">
      <c r="B47" s="59" t="s">
        <v>70</v>
      </c>
      <c r="C47" s="37" t="s">
        <v>71</v>
      </c>
      <c r="D47" s="38">
        <v>203143</v>
      </c>
      <c r="E47" s="38">
        <v>203475</v>
      </c>
      <c r="F47" s="58">
        <f t="shared" si="15"/>
        <v>1.6343167128574452E-3</v>
      </c>
      <c r="G47" s="94">
        <v>670.65605000000005</v>
      </c>
      <c r="H47" s="94">
        <v>697.78238599999997</v>
      </c>
      <c r="I47" s="58">
        <f t="shared" si="1"/>
        <v>4.0447463345778992E-2</v>
      </c>
      <c r="J47" s="93">
        <v>15459.267168</v>
      </c>
      <c r="K47" s="93">
        <v>16078.176278999999</v>
      </c>
      <c r="L47" s="66">
        <f t="shared" si="2"/>
        <v>4.0034828577198894E-2</v>
      </c>
      <c r="M47" s="79">
        <v>276900590</v>
      </c>
      <c r="N47" s="39">
        <v>20554251</v>
      </c>
      <c r="O47" s="85">
        <v>20380678</v>
      </c>
      <c r="P47" s="40">
        <v>24575</v>
      </c>
      <c r="Q47" s="40">
        <v>-198148</v>
      </c>
      <c r="R47" s="40">
        <f t="shared" si="3"/>
        <v>-173573</v>
      </c>
      <c r="S47" s="68">
        <f t="shared" si="4"/>
        <v>-8.4446278290558965E-3</v>
      </c>
      <c r="T47" s="42">
        <v>10829884</v>
      </c>
      <c r="U47" s="43">
        <v>10829884</v>
      </c>
      <c r="V47" s="70">
        <f t="shared" si="5"/>
        <v>0</v>
      </c>
      <c r="W47" s="71">
        <f t="shared" si="6"/>
        <v>0</v>
      </c>
      <c r="X47" s="73">
        <v>13006478</v>
      </c>
      <c r="Y47" s="87">
        <f t="shared" si="16"/>
        <v>13006478</v>
      </c>
      <c r="Z47" s="40">
        <v>13006478</v>
      </c>
      <c r="AA47" s="40">
        <v>0</v>
      </c>
      <c r="AB47" s="73">
        <f t="shared" si="7"/>
        <v>0</v>
      </c>
      <c r="AC47" s="74">
        <f t="shared" si="8"/>
        <v>0</v>
      </c>
      <c r="AD47" s="73">
        <f t="shared" si="9"/>
        <v>44390613</v>
      </c>
      <c r="AE47" s="87">
        <f t="shared" si="10"/>
        <v>44217040</v>
      </c>
      <c r="AF47" s="91">
        <f t="shared" si="11"/>
        <v>217.30944833517631</v>
      </c>
      <c r="AG47" s="44">
        <f t="shared" si="12"/>
        <v>-173573</v>
      </c>
      <c r="AH47" s="45">
        <f t="shared" si="17"/>
        <v>-3.9101284769372299E-3</v>
      </c>
      <c r="AI47" s="45">
        <f t="shared" si="13"/>
        <v>-6.2684229022408366E-4</v>
      </c>
      <c r="AJ47" s="41">
        <f t="shared" si="14"/>
        <v>0.159685611359658</v>
      </c>
      <c r="AK47" s="75">
        <f t="shared" si="19"/>
        <v>0</v>
      </c>
      <c r="AL47" s="75">
        <f t="shared" si="20"/>
        <v>1</v>
      </c>
      <c r="AM47" s="46">
        <v>53802388</v>
      </c>
      <c r="AN47" s="46">
        <v>45168750</v>
      </c>
      <c r="AO47" s="39">
        <v>-8633638</v>
      </c>
      <c r="AP47" s="47">
        <v>-0.16046942005622503</v>
      </c>
      <c r="AQ47" s="39">
        <f t="shared" si="21"/>
        <v>-951710</v>
      </c>
      <c r="AR47" s="47">
        <f t="shared" si="18"/>
        <v>-2.1070098242700983E-2</v>
      </c>
    </row>
    <row r="48" spans="2:44" x14ac:dyDescent="0.3">
      <c r="B48" s="59" t="s">
        <v>72</v>
      </c>
      <c r="C48" s="37" t="s">
        <v>73</v>
      </c>
      <c r="D48" s="38">
        <v>1734867</v>
      </c>
      <c r="E48" s="38">
        <v>1756639</v>
      </c>
      <c r="F48" s="58">
        <f t="shared" si="15"/>
        <v>1.2549665190472814E-2</v>
      </c>
      <c r="G48" s="94">
        <v>689.80037400000003</v>
      </c>
      <c r="H48" s="94">
        <v>686.75043900000003</v>
      </c>
      <c r="I48" s="58">
        <f t="shared" ref="I48:I79" si="22">IF(G48=0,0,(H48-G48)/G48)</f>
        <v>-4.4214748425172711E-3</v>
      </c>
      <c r="J48" s="93">
        <v>18008.730662999998</v>
      </c>
      <c r="K48" s="93">
        <v>18708.613792</v>
      </c>
      <c r="L48" s="66">
        <f t="shared" si="2"/>
        <v>3.8863545804366594E-2</v>
      </c>
      <c r="M48" s="79">
        <v>1696781283</v>
      </c>
      <c r="N48" s="39">
        <v>97107653</v>
      </c>
      <c r="O48" s="85">
        <v>97035613</v>
      </c>
      <c r="P48" s="40">
        <v>1611563</v>
      </c>
      <c r="Q48" s="40">
        <v>-1683603</v>
      </c>
      <c r="R48" s="40">
        <f t="shared" ref="R48:R79" si="23">O48-N48</f>
        <v>-72040</v>
      </c>
      <c r="S48" s="68">
        <f t="shared" ref="S48:S79" si="24">IF(N48=0,0,R48/N48)</f>
        <v>-7.4185708102738311E-4</v>
      </c>
      <c r="T48" s="42">
        <v>4198451</v>
      </c>
      <c r="U48" s="43">
        <v>4198451</v>
      </c>
      <c r="V48" s="70">
        <f t="shared" si="5"/>
        <v>0</v>
      </c>
      <c r="W48" s="71">
        <f t="shared" si="6"/>
        <v>0</v>
      </c>
      <c r="X48" s="73">
        <v>24383202</v>
      </c>
      <c r="Y48" s="87">
        <f t="shared" si="16"/>
        <v>24509446</v>
      </c>
      <c r="Z48" s="40">
        <v>0</v>
      </c>
      <c r="AA48" s="40">
        <v>24509446</v>
      </c>
      <c r="AB48" s="73">
        <f t="shared" si="7"/>
        <v>126244</v>
      </c>
      <c r="AC48" s="74">
        <f t="shared" si="8"/>
        <v>5.1774988371092526E-3</v>
      </c>
      <c r="AD48" s="73">
        <f t="shared" ref="AD48:AD79" si="25">N48+T48+X48</f>
        <v>125689306</v>
      </c>
      <c r="AE48" s="87">
        <f t="shared" ref="AE48:AE79" si="26">O48+U48+Y48</f>
        <v>125743510</v>
      </c>
      <c r="AF48" s="91">
        <f t="shared" ref="AF48:AF79" si="27">AE48/E48</f>
        <v>71.581873111094538</v>
      </c>
      <c r="AG48" s="44">
        <f t="shared" si="12"/>
        <v>54204</v>
      </c>
      <c r="AH48" s="45">
        <f t="shared" si="17"/>
        <v>4.3125387294285801E-4</v>
      </c>
      <c r="AI48" s="45">
        <f t="shared" ref="AI48:AI79" si="28">IF(M48=0,0,AG48/M48)</f>
        <v>3.1945189720719E-5</v>
      </c>
      <c r="AJ48" s="41">
        <f t="shared" ref="AJ48:AJ79" si="29">AE48/M48</f>
        <v>7.4107082191335091E-2</v>
      </c>
      <c r="AK48" s="75">
        <f t="shared" si="19"/>
        <v>1</v>
      </c>
      <c r="AL48" s="75">
        <f t="shared" si="20"/>
        <v>0</v>
      </c>
      <c r="AM48" s="46">
        <v>210328423</v>
      </c>
      <c r="AN48" s="46">
        <v>124136264</v>
      </c>
      <c r="AO48" s="39">
        <v>-86192159</v>
      </c>
      <c r="AP48" s="47">
        <v>-0.40979796154321946</v>
      </c>
      <c r="AQ48" s="39">
        <f t="shared" si="21"/>
        <v>1607246</v>
      </c>
      <c r="AR48" s="47">
        <f t="shared" si="18"/>
        <v>1.2947433314087816E-2</v>
      </c>
    </row>
    <row r="49" spans="2:44" x14ac:dyDescent="0.3">
      <c r="B49" s="59" t="s">
        <v>74</v>
      </c>
      <c r="C49" s="37" t="s">
        <v>75</v>
      </c>
      <c r="D49" s="38">
        <v>1336923</v>
      </c>
      <c r="E49" s="38">
        <v>1352929</v>
      </c>
      <c r="F49" s="58">
        <f t="shared" si="15"/>
        <v>1.1972267662385941E-2</v>
      </c>
      <c r="G49" s="94">
        <v>660.33319300000005</v>
      </c>
      <c r="H49" s="94">
        <v>664.89644799999996</v>
      </c>
      <c r="I49" s="58">
        <f t="shared" si="22"/>
        <v>6.9105340279326417E-3</v>
      </c>
      <c r="J49" s="93">
        <v>16432.737349999999</v>
      </c>
      <c r="K49" s="93">
        <v>16882.318605</v>
      </c>
      <c r="L49" s="66">
        <f t="shared" si="2"/>
        <v>2.735887791695283E-2</v>
      </c>
      <c r="M49" s="79">
        <v>1474938542</v>
      </c>
      <c r="N49" s="39">
        <v>74148564</v>
      </c>
      <c r="O49" s="85">
        <v>74077913</v>
      </c>
      <c r="P49" s="40">
        <v>1184764</v>
      </c>
      <c r="Q49" s="40">
        <v>-1255415</v>
      </c>
      <c r="R49" s="40">
        <f t="shared" si="23"/>
        <v>-70651</v>
      </c>
      <c r="S49" s="68">
        <f t="shared" si="24"/>
        <v>-9.5283032049009063E-4</v>
      </c>
      <c r="T49" s="42">
        <v>33139520</v>
      </c>
      <c r="U49" s="43">
        <v>33139520</v>
      </c>
      <c r="V49" s="70">
        <f t="shared" si="5"/>
        <v>0</v>
      </c>
      <c r="W49" s="71">
        <f t="shared" si="6"/>
        <v>0</v>
      </c>
      <c r="X49" s="73">
        <v>21462679</v>
      </c>
      <c r="Y49" s="87">
        <f t="shared" si="16"/>
        <v>21462679</v>
      </c>
      <c r="Z49" s="40">
        <v>0</v>
      </c>
      <c r="AA49" s="40">
        <v>21462679</v>
      </c>
      <c r="AB49" s="73">
        <f t="shared" si="7"/>
        <v>0</v>
      </c>
      <c r="AC49" s="74">
        <f t="shared" si="8"/>
        <v>0</v>
      </c>
      <c r="AD49" s="73">
        <f t="shared" si="25"/>
        <v>128750763</v>
      </c>
      <c r="AE49" s="87">
        <f t="shared" si="26"/>
        <v>128680112</v>
      </c>
      <c r="AF49" s="91">
        <f t="shared" si="27"/>
        <v>95.11224314062305</v>
      </c>
      <c r="AG49" s="44">
        <f t="shared" si="12"/>
        <v>-70651</v>
      </c>
      <c r="AH49" s="45">
        <f t="shared" si="17"/>
        <v>-5.487423791034155E-4</v>
      </c>
      <c r="AI49" s="45">
        <f t="shared" si="28"/>
        <v>-4.7900978914143802E-5</v>
      </c>
      <c r="AJ49" s="41">
        <f t="shared" si="29"/>
        <v>8.7244389061466393E-2</v>
      </c>
      <c r="AK49" s="75">
        <f t="shared" si="19"/>
        <v>0</v>
      </c>
      <c r="AL49" s="75">
        <f t="shared" si="20"/>
        <v>1</v>
      </c>
      <c r="AM49" s="46">
        <v>178177416</v>
      </c>
      <c r="AN49" s="46">
        <v>123171662</v>
      </c>
      <c r="AO49" s="39">
        <v>-55005754</v>
      </c>
      <c r="AP49" s="47">
        <v>-0.30871338935569703</v>
      </c>
      <c r="AQ49" s="39">
        <f t="shared" si="21"/>
        <v>5508450</v>
      </c>
      <c r="AR49" s="47">
        <f t="shared" si="18"/>
        <v>4.4721731529448715E-2</v>
      </c>
    </row>
    <row r="50" spans="2:44" x14ac:dyDescent="0.3">
      <c r="B50" s="59" t="s">
        <v>76</v>
      </c>
      <c r="C50" s="37" t="s">
        <v>77</v>
      </c>
      <c r="D50" s="38">
        <v>1139026</v>
      </c>
      <c r="E50" s="38">
        <v>1150827</v>
      </c>
      <c r="F50" s="58">
        <f t="shared" si="15"/>
        <v>1.0360606342612022E-2</v>
      </c>
      <c r="G50" s="94">
        <v>651.99119199999996</v>
      </c>
      <c r="H50" s="94">
        <v>659.50812199999996</v>
      </c>
      <c r="I50" s="58">
        <f t="shared" si="22"/>
        <v>1.1529189492486276E-2</v>
      </c>
      <c r="J50" s="93">
        <v>16720.005792</v>
      </c>
      <c r="K50" s="93">
        <v>17510.680961999999</v>
      </c>
      <c r="L50" s="66">
        <f t="shared" si="2"/>
        <v>4.7289168427101382E-2</v>
      </c>
      <c r="M50" s="79">
        <v>1073481744</v>
      </c>
      <c r="N50" s="39">
        <v>67267258</v>
      </c>
      <c r="O50" s="85">
        <v>67081543</v>
      </c>
      <c r="P50" s="40">
        <v>873510</v>
      </c>
      <c r="Q50" s="40">
        <v>-1059225</v>
      </c>
      <c r="R50" s="40">
        <f t="shared" si="23"/>
        <v>-185715</v>
      </c>
      <c r="S50" s="68">
        <f t="shared" si="24"/>
        <v>-2.7608528357139219E-3</v>
      </c>
      <c r="T50" s="42">
        <v>33721169</v>
      </c>
      <c r="U50" s="43">
        <v>33721169</v>
      </c>
      <c r="V50" s="70">
        <f t="shared" si="5"/>
        <v>0</v>
      </c>
      <c r="W50" s="71">
        <f t="shared" si="6"/>
        <v>0</v>
      </c>
      <c r="X50" s="73">
        <v>16325400</v>
      </c>
      <c r="Y50" s="87">
        <f t="shared" si="16"/>
        <v>16325400</v>
      </c>
      <c r="Z50" s="40">
        <v>16325400</v>
      </c>
      <c r="AA50" s="40">
        <v>0</v>
      </c>
      <c r="AB50" s="73">
        <f t="shared" si="7"/>
        <v>0</v>
      </c>
      <c r="AC50" s="74">
        <f t="shared" si="8"/>
        <v>0</v>
      </c>
      <c r="AD50" s="73">
        <f t="shared" si="25"/>
        <v>117313827</v>
      </c>
      <c r="AE50" s="87">
        <f t="shared" si="26"/>
        <v>117128112</v>
      </c>
      <c r="AF50" s="91">
        <f t="shared" si="27"/>
        <v>101.77734099043558</v>
      </c>
      <c r="AG50" s="44">
        <f t="shared" si="12"/>
        <v>-185715</v>
      </c>
      <c r="AH50" s="45">
        <f t="shared" si="17"/>
        <v>-1.5830614749274183E-3</v>
      </c>
      <c r="AI50" s="45">
        <f t="shared" si="28"/>
        <v>-1.7300247632343527E-4</v>
      </c>
      <c r="AJ50" s="41">
        <f t="shared" si="29"/>
        <v>0.1091104833916952</v>
      </c>
      <c r="AK50" s="75">
        <f t="shared" si="19"/>
        <v>0</v>
      </c>
      <c r="AL50" s="75">
        <f t="shared" si="20"/>
        <v>1</v>
      </c>
      <c r="AM50" s="46">
        <v>165898403</v>
      </c>
      <c r="AN50" s="46">
        <v>113386760</v>
      </c>
      <c r="AO50" s="39">
        <v>-52511643</v>
      </c>
      <c r="AP50" s="47">
        <v>-0.31652892403069122</v>
      </c>
      <c r="AQ50" s="39">
        <f t="shared" si="21"/>
        <v>3741352</v>
      </c>
      <c r="AR50" s="47">
        <f t="shared" si="18"/>
        <v>3.299637453261739E-2</v>
      </c>
    </row>
    <row r="51" spans="2:44" x14ac:dyDescent="0.3">
      <c r="B51" s="59" t="s">
        <v>78</v>
      </c>
      <c r="C51" s="37" t="s">
        <v>79</v>
      </c>
      <c r="D51" s="38">
        <v>232067</v>
      </c>
      <c r="E51" s="38">
        <v>231644</v>
      </c>
      <c r="F51" s="58">
        <f t="shared" si="15"/>
        <v>-1.8227494645942767E-3</v>
      </c>
      <c r="G51" s="94">
        <v>536.89083800000003</v>
      </c>
      <c r="H51" s="94">
        <v>521.62236900000005</v>
      </c>
      <c r="I51" s="58">
        <f t="shared" si="22"/>
        <v>-2.8438684215356235E-2</v>
      </c>
      <c r="J51" s="93">
        <v>14405.440505</v>
      </c>
      <c r="K51" s="93">
        <v>15089.230922000001</v>
      </c>
      <c r="L51" s="66">
        <f t="shared" si="2"/>
        <v>4.7467511789220367E-2</v>
      </c>
      <c r="M51" s="79">
        <v>253082778</v>
      </c>
      <c r="N51" s="39">
        <v>22913506</v>
      </c>
      <c r="O51" s="85">
        <v>22882196</v>
      </c>
      <c r="P51" s="40">
        <v>-31310</v>
      </c>
      <c r="Q51" s="40">
        <v>0</v>
      </c>
      <c r="R51" s="40">
        <f t="shared" si="23"/>
        <v>-31310</v>
      </c>
      <c r="S51" s="68">
        <f t="shared" si="24"/>
        <v>-1.3664430052738328E-3</v>
      </c>
      <c r="T51" s="42">
        <v>7499542</v>
      </c>
      <c r="U51" s="43">
        <v>7499542</v>
      </c>
      <c r="V51" s="70">
        <f t="shared" si="5"/>
        <v>0</v>
      </c>
      <c r="W51" s="71">
        <f t="shared" si="6"/>
        <v>0</v>
      </c>
      <c r="X51" s="73">
        <v>15845606</v>
      </c>
      <c r="Y51" s="87">
        <f t="shared" si="16"/>
        <v>16498383</v>
      </c>
      <c r="Z51" s="40">
        <v>16498383</v>
      </c>
      <c r="AA51" s="40">
        <v>0</v>
      </c>
      <c r="AB51" s="73">
        <f t="shared" si="7"/>
        <v>652777</v>
      </c>
      <c r="AC51" s="74">
        <f t="shared" si="8"/>
        <v>4.1196089313340241E-2</v>
      </c>
      <c r="AD51" s="73">
        <f t="shared" si="25"/>
        <v>46258654</v>
      </c>
      <c r="AE51" s="87">
        <f t="shared" si="26"/>
        <v>46880121</v>
      </c>
      <c r="AF51" s="91">
        <f t="shared" si="27"/>
        <v>202.38003574450451</v>
      </c>
      <c r="AG51" s="44">
        <f t="shared" si="12"/>
        <v>621467</v>
      </c>
      <c r="AH51" s="45">
        <f t="shared" si="17"/>
        <v>1.3434610527145905E-2</v>
      </c>
      <c r="AI51" s="45">
        <f t="shared" si="28"/>
        <v>2.4555878709376267E-3</v>
      </c>
      <c r="AJ51" s="41">
        <f t="shared" si="29"/>
        <v>0.18523631426236359</v>
      </c>
      <c r="AK51" s="75">
        <f t="shared" si="19"/>
        <v>1</v>
      </c>
      <c r="AL51" s="75">
        <f t="shared" si="20"/>
        <v>0</v>
      </c>
      <c r="AM51" s="46">
        <v>56325497</v>
      </c>
      <c r="AN51" s="46">
        <v>44363071</v>
      </c>
      <c r="AO51" s="39">
        <v>-11962426</v>
      </c>
      <c r="AP51" s="47">
        <v>-0.21238030087865892</v>
      </c>
      <c r="AQ51" s="39">
        <f t="shared" si="21"/>
        <v>2517050</v>
      </c>
      <c r="AR51" s="47">
        <f t="shared" si="18"/>
        <v>5.6737505841288581E-2</v>
      </c>
    </row>
    <row r="52" spans="2:44" x14ac:dyDescent="0.3">
      <c r="B52" s="59" t="s">
        <v>80</v>
      </c>
      <c r="C52" s="37" t="s">
        <v>81</v>
      </c>
      <c r="D52" s="38">
        <v>627731</v>
      </c>
      <c r="E52" s="38">
        <v>632187</v>
      </c>
      <c r="F52" s="58">
        <f t="shared" si="15"/>
        <v>7.0985820359357752E-3</v>
      </c>
      <c r="G52" s="94">
        <v>597.286427</v>
      </c>
      <c r="H52" s="94">
        <v>587.27119300000004</v>
      </c>
      <c r="I52" s="58">
        <f t="shared" si="22"/>
        <v>-1.6767891496050961E-2</v>
      </c>
      <c r="J52" s="93">
        <v>16565.449854999999</v>
      </c>
      <c r="K52" s="93">
        <v>17451.317352999999</v>
      </c>
      <c r="L52" s="66">
        <f t="shared" si="2"/>
        <v>5.3476815043004437E-2</v>
      </c>
      <c r="M52" s="79">
        <v>604963638</v>
      </c>
      <c r="N52" s="39">
        <v>46256628</v>
      </c>
      <c r="O52" s="85">
        <v>46586461</v>
      </c>
      <c r="P52" s="40">
        <v>329833</v>
      </c>
      <c r="Q52" s="40">
        <v>0</v>
      </c>
      <c r="R52" s="40">
        <f t="shared" si="23"/>
        <v>329833</v>
      </c>
      <c r="S52" s="68">
        <f t="shared" si="24"/>
        <v>7.1305024655061323E-3</v>
      </c>
      <c r="T52" s="42">
        <v>22723998</v>
      </c>
      <c r="U52" s="43">
        <v>22723998</v>
      </c>
      <c r="V52" s="70">
        <f t="shared" si="5"/>
        <v>0</v>
      </c>
      <c r="W52" s="71">
        <f t="shared" si="6"/>
        <v>0</v>
      </c>
      <c r="X52" s="73">
        <v>12890853</v>
      </c>
      <c r="Y52" s="87">
        <f t="shared" si="16"/>
        <v>12890853</v>
      </c>
      <c r="Z52" s="40">
        <v>12890853</v>
      </c>
      <c r="AA52" s="40">
        <v>0</v>
      </c>
      <c r="AB52" s="73">
        <f t="shared" si="7"/>
        <v>0</v>
      </c>
      <c r="AC52" s="74">
        <f t="shared" si="8"/>
        <v>0</v>
      </c>
      <c r="AD52" s="73">
        <f t="shared" si="25"/>
        <v>81871479</v>
      </c>
      <c r="AE52" s="87">
        <f t="shared" si="26"/>
        <v>82201312</v>
      </c>
      <c r="AF52" s="91">
        <f t="shared" si="27"/>
        <v>130.02689394119145</v>
      </c>
      <c r="AG52" s="44">
        <f t="shared" si="12"/>
        <v>329833</v>
      </c>
      <c r="AH52" s="45">
        <f t="shared" si="17"/>
        <v>4.0286679076604933E-3</v>
      </c>
      <c r="AI52" s="45">
        <f t="shared" si="28"/>
        <v>5.4521128094644263E-4</v>
      </c>
      <c r="AJ52" s="41">
        <f t="shared" si="29"/>
        <v>0.13587810380100895</v>
      </c>
      <c r="AK52" s="75">
        <f t="shared" si="19"/>
        <v>1</v>
      </c>
      <c r="AL52" s="75">
        <f t="shared" si="20"/>
        <v>0</v>
      </c>
      <c r="AM52" s="46">
        <v>112976614</v>
      </c>
      <c r="AN52" s="46">
        <v>81291066</v>
      </c>
      <c r="AO52" s="39">
        <v>-31685548</v>
      </c>
      <c r="AP52" s="47">
        <v>-0.28046112268863005</v>
      </c>
      <c r="AQ52" s="39">
        <f t="shared" si="21"/>
        <v>910246</v>
      </c>
      <c r="AR52" s="47">
        <f t="shared" si="18"/>
        <v>1.119736823232211E-2</v>
      </c>
    </row>
    <row r="53" spans="2:44" x14ac:dyDescent="0.3">
      <c r="B53" s="59" t="s">
        <v>82</v>
      </c>
      <c r="C53" s="37" t="s">
        <v>83</v>
      </c>
      <c r="D53" s="38">
        <v>1340380</v>
      </c>
      <c r="E53" s="38">
        <v>1347276</v>
      </c>
      <c r="F53" s="58">
        <f t="shared" si="15"/>
        <v>5.1448096808367778E-3</v>
      </c>
      <c r="G53" s="94">
        <v>749.16156999999998</v>
      </c>
      <c r="H53" s="94">
        <v>747.44653000000005</v>
      </c>
      <c r="I53" s="58">
        <f t="shared" si="22"/>
        <v>-2.2892792004799859E-3</v>
      </c>
      <c r="J53" s="93">
        <v>17366.36764</v>
      </c>
      <c r="K53" s="93">
        <v>17975.361085</v>
      </c>
      <c r="L53" s="66">
        <f t="shared" si="2"/>
        <v>3.5067404861181442E-2</v>
      </c>
      <c r="M53" s="79">
        <v>1409246344</v>
      </c>
      <c r="N53" s="39">
        <v>89596619</v>
      </c>
      <c r="O53" s="85">
        <v>88701677</v>
      </c>
      <c r="P53" s="40">
        <v>510442</v>
      </c>
      <c r="Q53" s="40">
        <v>-1405384</v>
      </c>
      <c r="R53" s="40">
        <f t="shared" si="23"/>
        <v>-894942</v>
      </c>
      <c r="S53" s="68">
        <f t="shared" si="24"/>
        <v>-9.9885688766894205E-3</v>
      </c>
      <c r="T53" s="42">
        <v>54778097</v>
      </c>
      <c r="U53" s="43">
        <v>54778097</v>
      </c>
      <c r="V53" s="70">
        <f t="shared" si="5"/>
        <v>0</v>
      </c>
      <c r="W53" s="71">
        <f t="shared" si="6"/>
        <v>0</v>
      </c>
      <c r="X53" s="73">
        <v>18038500</v>
      </c>
      <c r="Y53" s="87">
        <f t="shared" si="16"/>
        <v>18038500</v>
      </c>
      <c r="Z53" s="40">
        <v>0</v>
      </c>
      <c r="AA53" s="40">
        <v>18038500</v>
      </c>
      <c r="AB53" s="73">
        <f t="shared" si="7"/>
        <v>0</v>
      </c>
      <c r="AC53" s="74">
        <f t="shared" si="8"/>
        <v>0</v>
      </c>
      <c r="AD53" s="73">
        <f t="shared" si="25"/>
        <v>162413216</v>
      </c>
      <c r="AE53" s="87">
        <f t="shared" si="26"/>
        <v>161518274</v>
      </c>
      <c r="AF53" s="91">
        <f t="shared" si="27"/>
        <v>119.88506735071358</v>
      </c>
      <c r="AG53" s="44">
        <f t="shared" si="12"/>
        <v>-894942</v>
      </c>
      <c r="AH53" s="45">
        <f t="shared" si="17"/>
        <v>-5.5102781783472592E-3</v>
      </c>
      <c r="AI53" s="45">
        <f t="shared" si="28"/>
        <v>-6.350500775185974E-4</v>
      </c>
      <c r="AJ53" s="41">
        <f t="shared" si="29"/>
        <v>0.11461322904095467</v>
      </c>
      <c r="AK53" s="75">
        <f t="shared" si="19"/>
        <v>0</v>
      </c>
      <c r="AL53" s="75">
        <f t="shared" si="20"/>
        <v>1</v>
      </c>
      <c r="AM53" s="46">
        <v>241183233</v>
      </c>
      <c r="AN53" s="46">
        <v>167047017</v>
      </c>
      <c r="AO53" s="39">
        <v>-74136216</v>
      </c>
      <c r="AP53" s="47">
        <v>-0.30738544747843233</v>
      </c>
      <c r="AQ53" s="39">
        <f t="shared" si="21"/>
        <v>-5528743</v>
      </c>
      <c r="AR53" s="47">
        <f t="shared" si="18"/>
        <v>-3.3096927435705123E-2</v>
      </c>
    </row>
    <row r="54" spans="2:44" x14ac:dyDescent="0.3">
      <c r="B54" s="59" t="s">
        <v>84</v>
      </c>
      <c r="C54" s="37" t="s">
        <v>85</v>
      </c>
      <c r="D54" s="38">
        <v>274213</v>
      </c>
      <c r="E54" s="38">
        <v>274396</v>
      </c>
      <c r="F54" s="58">
        <f t="shared" si="15"/>
        <v>6.673644210887157E-4</v>
      </c>
      <c r="G54" s="94">
        <v>648.65820699999995</v>
      </c>
      <c r="H54" s="94">
        <v>663.83672100000001</v>
      </c>
      <c r="I54" s="58">
        <f t="shared" si="22"/>
        <v>2.3399864267808556E-2</v>
      </c>
      <c r="J54" s="93">
        <v>16591.945981000001</v>
      </c>
      <c r="K54" s="93">
        <v>17336.624747999998</v>
      </c>
      <c r="L54" s="66">
        <f t="shared" si="2"/>
        <v>4.4881942591469048E-2</v>
      </c>
      <c r="M54" s="79">
        <v>314146876</v>
      </c>
      <c r="N54" s="39">
        <v>23419659</v>
      </c>
      <c r="O54" s="85">
        <v>23178992</v>
      </c>
      <c r="P54" s="40">
        <v>13546</v>
      </c>
      <c r="Q54" s="40">
        <v>-254213</v>
      </c>
      <c r="R54" s="40">
        <f t="shared" si="23"/>
        <v>-240667</v>
      </c>
      <c r="S54" s="68">
        <f t="shared" si="24"/>
        <v>-1.0276281136288107E-2</v>
      </c>
      <c r="T54" s="42">
        <v>6907319</v>
      </c>
      <c r="U54" s="43">
        <v>6907319</v>
      </c>
      <c r="V54" s="70">
        <f t="shared" si="5"/>
        <v>0</v>
      </c>
      <c r="W54" s="71">
        <f t="shared" si="6"/>
        <v>0</v>
      </c>
      <c r="X54" s="73">
        <v>11483833</v>
      </c>
      <c r="Y54" s="87">
        <f t="shared" si="16"/>
        <v>11483833</v>
      </c>
      <c r="Z54" s="40">
        <v>11483833</v>
      </c>
      <c r="AA54" s="40">
        <v>0</v>
      </c>
      <c r="AB54" s="73">
        <f t="shared" si="7"/>
        <v>0</v>
      </c>
      <c r="AC54" s="74">
        <f t="shared" si="8"/>
        <v>0</v>
      </c>
      <c r="AD54" s="73">
        <f t="shared" si="25"/>
        <v>41810811</v>
      </c>
      <c r="AE54" s="87">
        <f t="shared" si="26"/>
        <v>41570144</v>
      </c>
      <c r="AF54" s="91">
        <f t="shared" si="27"/>
        <v>151.49690228720536</v>
      </c>
      <c r="AG54" s="44">
        <f t="shared" si="12"/>
        <v>-240667</v>
      </c>
      <c r="AH54" s="45">
        <f t="shared" si="17"/>
        <v>-5.7560949965787559E-3</v>
      </c>
      <c r="AI54" s="45">
        <f t="shared" si="28"/>
        <v>-7.6609706601061341E-4</v>
      </c>
      <c r="AJ54" s="41">
        <f t="shared" si="29"/>
        <v>0.1323270965775894</v>
      </c>
      <c r="AK54" s="75">
        <f t="shared" si="19"/>
        <v>0</v>
      </c>
      <c r="AL54" s="75">
        <f t="shared" si="20"/>
        <v>1</v>
      </c>
      <c r="AM54" s="46">
        <v>54383689</v>
      </c>
      <c r="AN54" s="46">
        <v>41426629</v>
      </c>
      <c r="AO54" s="39">
        <v>-12957060</v>
      </c>
      <c r="AP54" s="47">
        <v>-0.23825268638911201</v>
      </c>
      <c r="AQ54" s="39">
        <f t="shared" si="21"/>
        <v>143515</v>
      </c>
      <c r="AR54" s="47">
        <f t="shared" si="18"/>
        <v>3.4643176011255948E-3</v>
      </c>
    </row>
    <row r="55" spans="2:44" x14ac:dyDescent="0.3">
      <c r="B55" s="59" t="s">
        <v>86</v>
      </c>
      <c r="C55" s="37" t="s">
        <v>87</v>
      </c>
      <c r="D55" s="38">
        <v>477516</v>
      </c>
      <c r="E55" s="38">
        <v>483702</v>
      </c>
      <c r="F55" s="58">
        <f t="shared" si="15"/>
        <v>1.295453974317091E-2</v>
      </c>
      <c r="G55" s="94">
        <v>699.64058599999998</v>
      </c>
      <c r="H55" s="94">
        <v>694.41477799999996</v>
      </c>
      <c r="I55" s="58">
        <f t="shared" si="22"/>
        <v>-7.4692750886239025E-3</v>
      </c>
      <c r="J55" s="93">
        <v>16944.223120999999</v>
      </c>
      <c r="K55" s="93">
        <v>17719.090231999999</v>
      </c>
      <c r="L55" s="66">
        <f t="shared" si="2"/>
        <v>4.5730459606593589E-2</v>
      </c>
      <c r="M55" s="79">
        <v>503485266</v>
      </c>
      <c r="N55" s="39">
        <v>32588793</v>
      </c>
      <c r="O55" s="85">
        <v>32577916</v>
      </c>
      <c r="P55" s="40">
        <v>457888</v>
      </c>
      <c r="Q55" s="40">
        <v>-468765</v>
      </c>
      <c r="R55" s="40">
        <f t="shared" si="23"/>
        <v>-10877</v>
      </c>
      <c r="S55" s="68">
        <f t="shared" si="24"/>
        <v>-3.3376504616172806E-4</v>
      </c>
      <c r="T55" s="42">
        <v>11787571</v>
      </c>
      <c r="U55" s="43">
        <v>11787571</v>
      </c>
      <c r="V55" s="70">
        <f t="shared" si="5"/>
        <v>0</v>
      </c>
      <c r="W55" s="71">
        <f t="shared" si="6"/>
        <v>0</v>
      </c>
      <c r="X55" s="73">
        <v>12434408</v>
      </c>
      <c r="Y55" s="87">
        <f t="shared" si="16"/>
        <v>12434408</v>
      </c>
      <c r="Z55" s="40">
        <v>12434408</v>
      </c>
      <c r="AA55" s="40">
        <v>0</v>
      </c>
      <c r="AB55" s="73">
        <f t="shared" si="7"/>
        <v>0</v>
      </c>
      <c r="AC55" s="74">
        <f t="shared" si="8"/>
        <v>0</v>
      </c>
      <c r="AD55" s="73">
        <f t="shared" si="25"/>
        <v>56810772</v>
      </c>
      <c r="AE55" s="87">
        <f t="shared" si="26"/>
        <v>56799895</v>
      </c>
      <c r="AF55" s="91">
        <f t="shared" si="27"/>
        <v>117.42745533406932</v>
      </c>
      <c r="AG55" s="44">
        <f t="shared" si="12"/>
        <v>-10877</v>
      </c>
      <c r="AH55" s="45">
        <f t="shared" si="17"/>
        <v>-1.9146016885670906E-4</v>
      </c>
      <c r="AI55" s="45">
        <f t="shared" si="28"/>
        <v>-2.1603412720323778E-5</v>
      </c>
      <c r="AJ55" s="41">
        <f t="shared" si="29"/>
        <v>0.11281342044277419</v>
      </c>
      <c r="AK55" s="75">
        <f t="shared" si="19"/>
        <v>0</v>
      </c>
      <c r="AL55" s="75">
        <f t="shared" si="20"/>
        <v>1</v>
      </c>
      <c r="AM55" s="46">
        <v>80702242</v>
      </c>
      <c r="AN55" s="46">
        <v>57191161</v>
      </c>
      <c r="AO55" s="39">
        <v>-23511081</v>
      </c>
      <c r="AP55" s="47">
        <v>-0.29133119994361495</v>
      </c>
      <c r="AQ55" s="39">
        <f t="shared" si="21"/>
        <v>-391266</v>
      </c>
      <c r="AR55" s="47">
        <f t="shared" si="18"/>
        <v>-6.841371868635435E-3</v>
      </c>
    </row>
    <row r="56" spans="2:44" x14ac:dyDescent="0.3">
      <c r="B56" s="59" t="s">
        <v>88</v>
      </c>
      <c r="C56" s="37" t="s">
        <v>89</v>
      </c>
      <c r="D56" s="38">
        <v>343225</v>
      </c>
      <c r="E56" s="38">
        <v>343798</v>
      </c>
      <c r="F56" s="58">
        <f t="shared" si="15"/>
        <v>1.669458809818632E-3</v>
      </c>
      <c r="G56" s="94">
        <v>590.74023199999999</v>
      </c>
      <c r="H56" s="94">
        <v>607.37059799999997</v>
      </c>
      <c r="I56" s="58">
        <f t="shared" si="22"/>
        <v>2.8151740983844115E-2</v>
      </c>
      <c r="J56" s="93">
        <v>15720.178852999999</v>
      </c>
      <c r="K56" s="93">
        <v>16461.532610999999</v>
      </c>
      <c r="L56" s="66">
        <f t="shared" si="2"/>
        <v>4.7159371717868284E-2</v>
      </c>
      <c r="M56" s="79">
        <v>383580484</v>
      </c>
      <c r="N56" s="39">
        <v>30522682</v>
      </c>
      <c r="O56" s="85">
        <v>30565095</v>
      </c>
      <c r="P56" s="40">
        <v>42413</v>
      </c>
      <c r="Q56" s="40">
        <v>0</v>
      </c>
      <c r="R56" s="40">
        <f t="shared" si="23"/>
        <v>42413</v>
      </c>
      <c r="S56" s="68">
        <f t="shared" si="24"/>
        <v>1.3895567892755951E-3</v>
      </c>
      <c r="T56" s="42">
        <v>6951530</v>
      </c>
      <c r="U56" s="43">
        <v>6951530</v>
      </c>
      <c r="V56" s="70">
        <f t="shared" si="5"/>
        <v>0</v>
      </c>
      <c r="W56" s="71">
        <f t="shared" si="6"/>
        <v>0</v>
      </c>
      <c r="X56" s="73">
        <v>11421901</v>
      </c>
      <c r="Y56" s="87">
        <f t="shared" si="16"/>
        <v>11452270</v>
      </c>
      <c r="Z56" s="40">
        <v>11452270</v>
      </c>
      <c r="AA56" s="40">
        <v>0</v>
      </c>
      <c r="AB56" s="73">
        <f t="shared" si="7"/>
        <v>30369</v>
      </c>
      <c r="AC56" s="74">
        <f t="shared" si="8"/>
        <v>2.6588393648307755E-3</v>
      </c>
      <c r="AD56" s="73">
        <f t="shared" si="25"/>
        <v>48896113</v>
      </c>
      <c r="AE56" s="87">
        <f t="shared" si="26"/>
        <v>48968895</v>
      </c>
      <c r="AF56" s="91">
        <f t="shared" si="27"/>
        <v>142.43507815635925</v>
      </c>
      <c r="AG56" s="44">
        <f t="shared" si="12"/>
        <v>72782</v>
      </c>
      <c r="AH56" s="45">
        <f t="shared" si="17"/>
        <v>1.4885027773066542E-3</v>
      </c>
      <c r="AI56" s="45">
        <f t="shared" si="28"/>
        <v>1.8974375140524616E-4</v>
      </c>
      <c r="AJ56" s="41">
        <f t="shared" si="29"/>
        <v>0.12766263416050125</v>
      </c>
      <c r="AK56" s="75">
        <f t="shared" si="19"/>
        <v>1</v>
      </c>
      <c r="AL56" s="75">
        <f t="shared" si="20"/>
        <v>0</v>
      </c>
      <c r="AM56" s="46">
        <v>66028678</v>
      </c>
      <c r="AN56" s="46">
        <v>49254248</v>
      </c>
      <c r="AO56" s="39">
        <v>-16774430</v>
      </c>
      <c r="AP56" s="47">
        <v>-0.25404764275304742</v>
      </c>
      <c r="AQ56" s="39">
        <f t="shared" si="21"/>
        <v>-285353</v>
      </c>
      <c r="AR56" s="47">
        <f t="shared" si="18"/>
        <v>-5.7934698343176409E-3</v>
      </c>
    </row>
    <row r="57" spans="2:44" x14ac:dyDescent="0.3">
      <c r="B57" s="59" t="s">
        <v>90</v>
      </c>
      <c r="C57" s="37" t="s">
        <v>91</v>
      </c>
      <c r="D57" s="38">
        <v>785281</v>
      </c>
      <c r="E57" s="38">
        <v>788201</v>
      </c>
      <c r="F57" s="58">
        <f t="shared" si="15"/>
        <v>3.7184141727610882E-3</v>
      </c>
      <c r="G57" s="94">
        <v>665.62111400000003</v>
      </c>
      <c r="H57" s="94">
        <v>650.77595899999994</v>
      </c>
      <c r="I57" s="58">
        <f t="shared" si="22"/>
        <v>-2.2302710487636501E-2</v>
      </c>
      <c r="J57" s="93">
        <v>15008.349742</v>
      </c>
      <c r="K57" s="93">
        <v>15424.186539</v>
      </c>
      <c r="L57" s="66">
        <f t="shared" si="2"/>
        <v>2.7707030029844298E-2</v>
      </c>
      <c r="M57" s="79">
        <v>806778493</v>
      </c>
      <c r="N57" s="39">
        <v>60662972</v>
      </c>
      <c r="O57" s="85">
        <v>60163252</v>
      </c>
      <c r="P57" s="40">
        <v>216138</v>
      </c>
      <c r="Q57" s="40">
        <v>-715858</v>
      </c>
      <c r="R57" s="40">
        <f t="shared" si="23"/>
        <v>-499720</v>
      </c>
      <c r="S57" s="68">
        <f t="shared" si="24"/>
        <v>-8.2376445387476235E-3</v>
      </c>
      <c r="T57" s="42">
        <v>28336352</v>
      </c>
      <c r="U57" s="43">
        <v>28336352</v>
      </c>
      <c r="V57" s="70">
        <f t="shared" si="5"/>
        <v>0</v>
      </c>
      <c r="W57" s="71">
        <f t="shared" si="6"/>
        <v>0</v>
      </c>
      <c r="X57" s="73">
        <v>12335035</v>
      </c>
      <c r="Y57" s="87">
        <f t="shared" si="16"/>
        <v>12335035</v>
      </c>
      <c r="Z57" s="40">
        <v>0</v>
      </c>
      <c r="AA57" s="40">
        <v>12335035</v>
      </c>
      <c r="AB57" s="73">
        <f t="shared" si="7"/>
        <v>0</v>
      </c>
      <c r="AC57" s="74">
        <f t="shared" si="8"/>
        <v>0</v>
      </c>
      <c r="AD57" s="73">
        <f t="shared" si="25"/>
        <v>101334359</v>
      </c>
      <c r="AE57" s="87">
        <f t="shared" si="26"/>
        <v>100834639</v>
      </c>
      <c r="AF57" s="91">
        <f t="shared" si="27"/>
        <v>127.9301079293226</v>
      </c>
      <c r="AG57" s="44">
        <f t="shared" si="12"/>
        <v>-499720</v>
      </c>
      <c r="AH57" s="45">
        <f t="shared" si="17"/>
        <v>-4.9313974542435305E-3</v>
      </c>
      <c r="AI57" s="45">
        <f t="shared" si="28"/>
        <v>-6.194017370763006E-4</v>
      </c>
      <c r="AJ57" s="41">
        <f t="shared" si="29"/>
        <v>0.12498429231181798</v>
      </c>
      <c r="AK57" s="75">
        <f t="shared" si="19"/>
        <v>0</v>
      </c>
      <c r="AL57" s="75">
        <f t="shared" si="20"/>
        <v>1</v>
      </c>
      <c r="AM57" s="46">
        <v>147004094</v>
      </c>
      <c r="AN57" s="46">
        <v>104336741</v>
      </c>
      <c r="AO57" s="39">
        <v>-42667353</v>
      </c>
      <c r="AP57" s="47">
        <v>-0.29024601859047544</v>
      </c>
      <c r="AQ57" s="39">
        <f t="shared" si="21"/>
        <v>-3502102</v>
      </c>
      <c r="AR57" s="47">
        <f t="shared" si="18"/>
        <v>-3.3565376553212449E-2</v>
      </c>
    </row>
    <row r="58" spans="2:44" x14ac:dyDescent="0.3">
      <c r="B58" s="59" t="s">
        <v>92</v>
      </c>
      <c r="C58" s="37" t="s">
        <v>93</v>
      </c>
      <c r="D58" s="38">
        <v>250334</v>
      </c>
      <c r="E58" s="38">
        <v>251097</v>
      </c>
      <c r="F58" s="58">
        <f t="shared" si="15"/>
        <v>3.047927968234439E-3</v>
      </c>
      <c r="G58" s="94">
        <v>593.74914699999999</v>
      </c>
      <c r="H58" s="94">
        <v>593.49948800000004</v>
      </c>
      <c r="I58" s="58">
        <f t="shared" si="22"/>
        <v>-4.2047891986268646E-4</v>
      </c>
      <c r="J58" s="93">
        <v>15155.889029</v>
      </c>
      <c r="K58" s="93">
        <v>15870.220528</v>
      </c>
      <c r="L58" s="66">
        <f t="shared" si="2"/>
        <v>4.7132272982018011E-2</v>
      </c>
      <c r="M58" s="79">
        <v>277136775</v>
      </c>
      <c r="N58" s="39">
        <v>17705928</v>
      </c>
      <c r="O58" s="85">
        <v>17762405</v>
      </c>
      <c r="P58" s="40">
        <v>56477</v>
      </c>
      <c r="Q58" s="40">
        <v>0</v>
      </c>
      <c r="R58" s="40">
        <f t="shared" si="23"/>
        <v>56477</v>
      </c>
      <c r="S58" s="68">
        <f t="shared" si="24"/>
        <v>3.1897226736717784E-3</v>
      </c>
      <c r="T58" s="42">
        <v>7252500</v>
      </c>
      <c r="U58" s="43">
        <v>7252500</v>
      </c>
      <c r="V58" s="70">
        <f t="shared" si="5"/>
        <v>0</v>
      </c>
      <c r="W58" s="71">
        <f t="shared" si="6"/>
        <v>0</v>
      </c>
      <c r="X58" s="73">
        <v>13932297</v>
      </c>
      <c r="Y58" s="87">
        <f t="shared" si="16"/>
        <v>14156686</v>
      </c>
      <c r="Z58" s="40">
        <v>14156686</v>
      </c>
      <c r="AA58" s="40">
        <v>0</v>
      </c>
      <c r="AB58" s="73">
        <f t="shared" si="7"/>
        <v>224389</v>
      </c>
      <c r="AC58" s="74">
        <f t="shared" si="8"/>
        <v>1.6105671591698054E-2</v>
      </c>
      <c r="AD58" s="73">
        <f t="shared" si="25"/>
        <v>38890725</v>
      </c>
      <c r="AE58" s="87">
        <f t="shared" si="26"/>
        <v>39171591</v>
      </c>
      <c r="AF58" s="91">
        <f t="shared" si="27"/>
        <v>156.00182797882889</v>
      </c>
      <c r="AG58" s="44">
        <f t="shared" si="12"/>
        <v>280866</v>
      </c>
      <c r="AH58" s="45">
        <f t="shared" si="17"/>
        <v>7.2219275932757744E-3</v>
      </c>
      <c r="AI58" s="45">
        <f t="shared" si="28"/>
        <v>1.0134562618043022E-3</v>
      </c>
      <c r="AJ58" s="41">
        <f t="shared" si="29"/>
        <v>0.14134389418365714</v>
      </c>
      <c r="AK58" s="75">
        <f t="shared" si="19"/>
        <v>1</v>
      </c>
      <c r="AL58" s="75">
        <f t="shared" si="20"/>
        <v>0</v>
      </c>
      <c r="AM58" s="46">
        <v>48428315</v>
      </c>
      <c r="AN58" s="46">
        <v>37461525</v>
      </c>
      <c r="AO58" s="39">
        <v>-10966790</v>
      </c>
      <c r="AP58" s="47">
        <v>-0.22645408992652336</v>
      </c>
      <c r="AQ58" s="39">
        <f t="shared" si="21"/>
        <v>1710066</v>
      </c>
      <c r="AR58" s="47">
        <f t="shared" si="18"/>
        <v>4.5648595458940872E-2</v>
      </c>
    </row>
    <row r="59" spans="2:44" x14ac:dyDescent="0.3">
      <c r="B59" s="59" t="s">
        <v>94</v>
      </c>
      <c r="C59" s="37" t="s">
        <v>95</v>
      </c>
      <c r="D59" s="38">
        <v>1538687</v>
      </c>
      <c r="E59" s="38">
        <v>1554573</v>
      </c>
      <c r="F59" s="58">
        <f t="shared" si="15"/>
        <v>1.0324386961090852E-2</v>
      </c>
      <c r="G59" s="94">
        <v>648.67714999999998</v>
      </c>
      <c r="H59" s="94">
        <v>637.37929999999994</v>
      </c>
      <c r="I59" s="58">
        <f t="shared" si="22"/>
        <v>-1.7416753465109784E-2</v>
      </c>
      <c r="J59" s="93">
        <v>17448.869867000001</v>
      </c>
      <c r="K59" s="93">
        <v>18291.821510999998</v>
      </c>
      <c r="L59" s="66">
        <f t="shared" si="2"/>
        <v>4.8309813209978764E-2</v>
      </c>
      <c r="M59" s="79">
        <v>1351345338</v>
      </c>
      <c r="N59" s="39">
        <v>95591522</v>
      </c>
      <c r="O59" s="85">
        <v>96767404</v>
      </c>
      <c r="P59" s="40">
        <v>1175882</v>
      </c>
      <c r="Q59" s="40">
        <v>0</v>
      </c>
      <c r="R59" s="40">
        <f t="shared" si="23"/>
        <v>1175882</v>
      </c>
      <c r="S59" s="68">
        <f t="shared" si="24"/>
        <v>1.230111180780237E-2</v>
      </c>
      <c r="T59" s="42">
        <v>11478273</v>
      </c>
      <c r="U59" s="43">
        <v>11478273</v>
      </c>
      <c r="V59" s="70">
        <f t="shared" si="5"/>
        <v>0</v>
      </c>
      <c r="W59" s="71">
        <f t="shared" si="6"/>
        <v>0</v>
      </c>
      <c r="X59" s="73">
        <v>21847404</v>
      </c>
      <c r="Y59" s="87">
        <f t="shared" si="16"/>
        <v>22075790</v>
      </c>
      <c r="Z59" s="40">
        <v>0</v>
      </c>
      <c r="AA59" s="40">
        <v>22075790</v>
      </c>
      <c r="AB59" s="73">
        <f t="shared" si="7"/>
        <v>228386</v>
      </c>
      <c r="AC59" s="74">
        <f t="shared" si="8"/>
        <v>1.0453690516273696E-2</v>
      </c>
      <c r="AD59" s="73">
        <f t="shared" si="25"/>
        <v>128917199</v>
      </c>
      <c r="AE59" s="87">
        <f t="shared" si="26"/>
        <v>130321467</v>
      </c>
      <c r="AF59" s="91">
        <f t="shared" si="27"/>
        <v>83.831037204428483</v>
      </c>
      <c r="AG59" s="44">
        <f t="shared" si="12"/>
        <v>1404268</v>
      </c>
      <c r="AH59" s="45">
        <f t="shared" si="17"/>
        <v>1.089279018542747E-2</v>
      </c>
      <c r="AI59" s="45">
        <f t="shared" si="28"/>
        <v>1.0391629441504019E-3</v>
      </c>
      <c r="AJ59" s="41">
        <f t="shared" si="29"/>
        <v>9.6438314718927901E-2</v>
      </c>
      <c r="AK59" s="75">
        <f t="shared" si="19"/>
        <v>1</v>
      </c>
      <c r="AL59" s="75">
        <f t="shared" si="20"/>
        <v>0</v>
      </c>
      <c r="AM59" s="46">
        <v>195100807</v>
      </c>
      <c r="AN59" s="46">
        <v>121561610</v>
      </c>
      <c r="AO59" s="39">
        <v>-73539197</v>
      </c>
      <c r="AP59" s="47">
        <v>-0.37692923023122094</v>
      </c>
      <c r="AQ59" s="39">
        <f t="shared" si="21"/>
        <v>8759857</v>
      </c>
      <c r="AR59" s="47">
        <f t="shared" si="18"/>
        <v>7.2061047891682245E-2</v>
      </c>
    </row>
    <row r="60" spans="2:44" x14ac:dyDescent="0.3">
      <c r="B60" s="59" t="s">
        <v>96</v>
      </c>
      <c r="C60" s="37" t="s">
        <v>97</v>
      </c>
      <c r="D60" s="38">
        <v>701160</v>
      </c>
      <c r="E60" s="38">
        <v>704233</v>
      </c>
      <c r="F60" s="58">
        <f t="shared" si="15"/>
        <v>4.3827371783900964E-3</v>
      </c>
      <c r="G60" s="94">
        <v>532.96648700000003</v>
      </c>
      <c r="H60" s="94">
        <v>529.72969599999999</v>
      </c>
      <c r="I60" s="58">
        <f t="shared" si="22"/>
        <v>-6.0731604687182502E-3</v>
      </c>
      <c r="J60" s="93">
        <v>16160.377065000001</v>
      </c>
      <c r="K60" s="93">
        <v>16795.383153999999</v>
      </c>
      <c r="L60" s="66">
        <f t="shared" si="2"/>
        <v>3.9294014393716659E-2</v>
      </c>
      <c r="M60" s="79">
        <v>649268056</v>
      </c>
      <c r="N60" s="39">
        <v>39261405</v>
      </c>
      <c r="O60" s="85">
        <v>39488868</v>
      </c>
      <c r="P60" s="40">
        <v>227463</v>
      </c>
      <c r="Q60" s="40">
        <v>0</v>
      </c>
      <c r="R60" s="40">
        <f t="shared" si="23"/>
        <v>227463</v>
      </c>
      <c r="S60" s="68">
        <f t="shared" si="24"/>
        <v>5.7935522175021504E-3</v>
      </c>
      <c r="T60" s="42">
        <v>10902916</v>
      </c>
      <c r="U60" s="43">
        <v>10902916</v>
      </c>
      <c r="V60" s="70">
        <f t="shared" si="5"/>
        <v>0</v>
      </c>
      <c r="W60" s="71">
        <f t="shared" si="6"/>
        <v>0</v>
      </c>
      <c r="X60" s="73">
        <v>14123539</v>
      </c>
      <c r="Y60" s="87">
        <f t="shared" si="16"/>
        <v>14123539</v>
      </c>
      <c r="Z60" s="40">
        <v>14123539</v>
      </c>
      <c r="AA60" s="40">
        <v>0</v>
      </c>
      <c r="AB60" s="73">
        <f t="shared" si="7"/>
        <v>0</v>
      </c>
      <c r="AC60" s="74">
        <f t="shared" si="8"/>
        <v>0</v>
      </c>
      <c r="AD60" s="73">
        <f t="shared" si="25"/>
        <v>64287860</v>
      </c>
      <c r="AE60" s="87">
        <f t="shared" si="26"/>
        <v>64515323</v>
      </c>
      <c r="AF60" s="91">
        <f t="shared" si="27"/>
        <v>91.610763767105496</v>
      </c>
      <c r="AG60" s="44">
        <f t="shared" si="12"/>
        <v>227463</v>
      </c>
      <c r="AH60" s="45">
        <f t="shared" si="17"/>
        <v>3.5381952362390037E-3</v>
      </c>
      <c r="AI60" s="45">
        <f t="shared" si="28"/>
        <v>3.5033758075416545E-4</v>
      </c>
      <c r="AJ60" s="41">
        <f t="shared" si="29"/>
        <v>9.9366236185197437E-2</v>
      </c>
      <c r="AK60" s="75">
        <f t="shared" si="19"/>
        <v>1</v>
      </c>
      <c r="AL60" s="75">
        <f t="shared" si="20"/>
        <v>0</v>
      </c>
      <c r="AM60" s="46">
        <v>98283595</v>
      </c>
      <c r="AN60" s="46">
        <v>63163110</v>
      </c>
      <c r="AO60" s="39">
        <v>-35120485</v>
      </c>
      <c r="AP60" s="47">
        <v>-0.35733822109376445</v>
      </c>
      <c r="AQ60" s="39">
        <f t="shared" si="21"/>
        <v>1352213</v>
      </c>
      <c r="AR60" s="47">
        <f t="shared" si="18"/>
        <v>2.1408271378657574E-2</v>
      </c>
    </row>
    <row r="61" spans="2:44" x14ac:dyDescent="0.3">
      <c r="B61" s="59" t="s">
        <v>98</v>
      </c>
      <c r="C61" s="37" t="s">
        <v>99</v>
      </c>
      <c r="D61" s="38">
        <v>197031</v>
      </c>
      <c r="E61" s="38">
        <v>197674</v>
      </c>
      <c r="F61" s="58">
        <f t="shared" si="15"/>
        <v>3.2634458536981489E-3</v>
      </c>
      <c r="G61" s="94">
        <v>635.89496099999997</v>
      </c>
      <c r="H61" s="94">
        <v>644.29820800000005</v>
      </c>
      <c r="I61" s="58">
        <f t="shared" si="22"/>
        <v>1.3214835020527988E-2</v>
      </c>
      <c r="J61" s="93">
        <v>15788.633336000001</v>
      </c>
      <c r="K61" s="93">
        <v>16440.109623</v>
      </c>
      <c r="L61" s="66">
        <f t="shared" si="2"/>
        <v>4.1262360910906362E-2</v>
      </c>
      <c r="M61" s="79">
        <v>259041925</v>
      </c>
      <c r="N61" s="39">
        <v>19461391</v>
      </c>
      <c r="O61" s="85">
        <v>19508986</v>
      </c>
      <c r="P61" s="40">
        <v>47595</v>
      </c>
      <c r="Q61" s="40">
        <v>0</v>
      </c>
      <c r="R61" s="40">
        <f t="shared" si="23"/>
        <v>47595</v>
      </c>
      <c r="S61" s="68">
        <f t="shared" si="24"/>
        <v>2.4456114159568552E-3</v>
      </c>
      <c r="T61" s="42">
        <v>7649934</v>
      </c>
      <c r="U61" s="43">
        <v>7649934</v>
      </c>
      <c r="V61" s="70">
        <f t="shared" si="5"/>
        <v>0</v>
      </c>
      <c r="W61" s="71">
        <f t="shared" si="6"/>
        <v>0</v>
      </c>
      <c r="X61" s="73">
        <v>13148078</v>
      </c>
      <c r="Y61" s="87">
        <f t="shared" si="16"/>
        <v>13317947</v>
      </c>
      <c r="Z61" s="40">
        <v>13317947</v>
      </c>
      <c r="AA61" s="40">
        <v>0</v>
      </c>
      <c r="AB61" s="73">
        <f t="shared" si="7"/>
        <v>169869</v>
      </c>
      <c r="AC61" s="74">
        <f t="shared" si="8"/>
        <v>1.2919683013745431E-2</v>
      </c>
      <c r="AD61" s="73">
        <f t="shared" si="25"/>
        <v>40259403</v>
      </c>
      <c r="AE61" s="87">
        <f t="shared" si="26"/>
        <v>40476867</v>
      </c>
      <c r="AF61" s="91">
        <f t="shared" si="27"/>
        <v>204.76576079808169</v>
      </c>
      <c r="AG61" s="44">
        <f t="shared" si="12"/>
        <v>217464</v>
      </c>
      <c r="AH61" s="45">
        <f t="shared" si="17"/>
        <v>5.401570410768386E-3</v>
      </c>
      <c r="AI61" s="45">
        <f t="shared" si="28"/>
        <v>8.3949345265250019E-4</v>
      </c>
      <c r="AJ61" s="41">
        <f t="shared" si="29"/>
        <v>0.15625604619792724</v>
      </c>
      <c r="AK61" s="75">
        <f t="shared" si="19"/>
        <v>1</v>
      </c>
      <c r="AL61" s="75">
        <f t="shared" si="20"/>
        <v>0</v>
      </c>
      <c r="AM61" s="46">
        <v>47780015</v>
      </c>
      <c r="AN61" s="46">
        <v>38103344</v>
      </c>
      <c r="AO61" s="39">
        <v>-9676671</v>
      </c>
      <c r="AP61" s="47">
        <v>-0.2025254910447391</v>
      </c>
      <c r="AQ61" s="39">
        <f t="shared" si="21"/>
        <v>2373523</v>
      </c>
      <c r="AR61" s="47">
        <f t="shared" si="18"/>
        <v>6.2291724316899853E-2</v>
      </c>
    </row>
    <row r="62" spans="2:44" x14ac:dyDescent="0.3">
      <c r="B62" s="59" t="s">
        <v>100</v>
      </c>
      <c r="C62" s="37" t="s">
        <v>101</v>
      </c>
      <c r="D62" s="38">
        <v>343118</v>
      </c>
      <c r="E62" s="38">
        <v>344109</v>
      </c>
      <c r="F62" s="58">
        <f t="shared" si="15"/>
        <v>2.8882192132152788E-3</v>
      </c>
      <c r="G62" s="94">
        <v>647.12195499999996</v>
      </c>
      <c r="H62" s="94">
        <v>667.35498900000005</v>
      </c>
      <c r="I62" s="58">
        <f t="shared" si="22"/>
        <v>3.1266183821564347E-2</v>
      </c>
      <c r="J62" s="93">
        <v>14888.385222999999</v>
      </c>
      <c r="K62" s="93">
        <v>15526.032975</v>
      </c>
      <c r="L62" s="66">
        <f t="shared" si="2"/>
        <v>4.2828536637737211E-2</v>
      </c>
      <c r="M62" s="79">
        <v>432213543</v>
      </c>
      <c r="N62" s="39">
        <v>27805913</v>
      </c>
      <c r="O62" s="85">
        <v>27558780</v>
      </c>
      <c r="P62" s="40">
        <v>73354</v>
      </c>
      <c r="Q62" s="40">
        <v>-320487</v>
      </c>
      <c r="R62" s="40">
        <f t="shared" si="23"/>
        <v>-247133</v>
      </c>
      <c r="S62" s="68">
        <f t="shared" si="24"/>
        <v>-8.8877858461256058E-3</v>
      </c>
      <c r="T62" s="42">
        <v>13659428</v>
      </c>
      <c r="U62" s="43">
        <v>13659428</v>
      </c>
      <c r="V62" s="70">
        <f t="shared" si="5"/>
        <v>0</v>
      </c>
      <c r="W62" s="71">
        <f t="shared" si="6"/>
        <v>0</v>
      </c>
      <c r="X62" s="73">
        <v>9766287</v>
      </c>
      <c r="Y62" s="87">
        <f t="shared" si="16"/>
        <v>9766287</v>
      </c>
      <c r="Z62" s="40">
        <v>9766287</v>
      </c>
      <c r="AA62" s="40">
        <v>0</v>
      </c>
      <c r="AB62" s="73">
        <f t="shared" si="7"/>
        <v>0</v>
      </c>
      <c r="AC62" s="74">
        <f t="shared" si="8"/>
        <v>0</v>
      </c>
      <c r="AD62" s="73">
        <f t="shared" si="25"/>
        <v>51231628</v>
      </c>
      <c r="AE62" s="87">
        <f t="shared" si="26"/>
        <v>50984495</v>
      </c>
      <c r="AF62" s="91">
        <f t="shared" si="27"/>
        <v>148.1637940303799</v>
      </c>
      <c r="AG62" s="44">
        <f t="shared" si="12"/>
        <v>-247133</v>
      </c>
      <c r="AH62" s="45">
        <f t="shared" si="17"/>
        <v>-4.8238365565896127E-3</v>
      </c>
      <c r="AI62" s="45">
        <f t="shared" si="28"/>
        <v>-5.7178448940920857E-4</v>
      </c>
      <c r="AJ62" s="41">
        <f t="shared" si="29"/>
        <v>0.11796135457976614</v>
      </c>
      <c r="AK62" s="75">
        <f t="shared" si="19"/>
        <v>0</v>
      </c>
      <c r="AL62" s="75">
        <f t="shared" si="20"/>
        <v>1</v>
      </c>
      <c r="AM62" s="46">
        <v>67477832</v>
      </c>
      <c r="AN62" s="46">
        <v>51717336</v>
      </c>
      <c r="AO62" s="39">
        <v>-15760496</v>
      </c>
      <c r="AP62" s="47">
        <v>-0.23356553601188609</v>
      </c>
      <c r="AQ62" s="39">
        <f t="shared" si="21"/>
        <v>-732841</v>
      </c>
      <c r="AR62" s="47">
        <f t="shared" si="18"/>
        <v>-1.4170122761156917E-2</v>
      </c>
    </row>
    <row r="63" spans="2:44" x14ac:dyDescent="0.3">
      <c r="B63" s="59" t="s">
        <v>102</v>
      </c>
      <c r="C63" s="37" t="s">
        <v>103</v>
      </c>
      <c r="D63" s="38">
        <v>96329</v>
      </c>
      <c r="E63" s="38">
        <v>96436</v>
      </c>
      <c r="F63" s="58">
        <f t="shared" si="15"/>
        <v>1.1107766093284472E-3</v>
      </c>
      <c r="G63" s="94">
        <v>608.60910000000001</v>
      </c>
      <c r="H63" s="94">
        <v>601.54865400000006</v>
      </c>
      <c r="I63" s="58">
        <f t="shared" si="22"/>
        <v>-1.1600953715611475E-2</v>
      </c>
      <c r="J63" s="93">
        <v>14183.470483999999</v>
      </c>
      <c r="K63" s="93">
        <v>14926.555769000001</v>
      </c>
      <c r="L63" s="66">
        <f t="shared" si="2"/>
        <v>5.2390935338304967E-2</v>
      </c>
      <c r="M63" s="79">
        <v>141200755</v>
      </c>
      <c r="N63" s="39">
        <v>8585683</v>
      </c>
      <c r="O63" s="85">
        <v>8593603</v>
      </c>
      <c r="P63" s="40">
        <v>7920</v>
      </c>
      <c r="Q63" s="40">
        <v>0</v>
      </c>
      <c r="R63" s="40">
        <f t="shared" si="23"/>
        <v>7920</v>
      </c>
      <c r="S63" s="68">
        <f t="shared" si="24"/>
        <v>9.2246592379429803E-4</v>
      </c>
      <c r="T63" s="42">
        <v>15743406</v>
      </c>
      <c r="U63" s="43">
        <v>15743406</v>
      </c>
      <c r="V63" s="70">
        <f t="shared" si="5"/>
        <v>0</v>
      </c>
      <c r="W63" s="71">
        <f t="shared" si="6"/>
        <v>0</v>
      </c>
      <c r="X63" s="73">
        <v>19270497</v>
      </c>
      <c r="Y63" s="87">
        <f t="shared" si="16"/>
        <v>19824556</v>
      </c>
      <c r="Z63" s="40">
        <v>19824556</v>
      </c>
      <c r="AA63" s="40">
        <v>0</v>
      </c>
      <c r="AB63" s="73">
        <f t="shared" si="7"/>
        <v>554059</v>
      </c>
      <c r="AC63" s="74">
        <f t="shared" si="8"/>
        <v>2.8751671531875904E-2</v>
      </c>
      <c r="AD63" s="73">
        <f t="shared" si="25"/>
        <v>43599586</v>
      </c>
      <c r="AE63" s="87">
        <f t="shared" si="26"/>
        <v>44161565</v>
      </c>
      <c r="AF63" s="91">
        <f t="shared" si="27"/>
        <v>457.93650711352609</v>
      </c>
      <c r="AG63" s="44">
        <f t="shared" si="12"/>
        <v>561979</v>
      </c>
      <c r="AH63" s="45">
        <f t="shared" si="17"/>
        <v>1.2889548997093688E-2</v>
      </c>
      <c r="AI63" s="45">
        <f t="shared" si="28"/>
        <v>3.9799999652976358E-3</v>
      </c>
      <c r="AJ63" s="41">
        <f t="shared" si="29"/>
        <v>0.31275728660232732</v>
      </c>
      <c r="AK63" s="75">
        <f t="shared" si="19"/>
        <v>1</v>
      </c>
      <c r="AL63" s="75">
        <f t="shared" si="20"/>
        <v>0</v>
      </c>
      <c r="AM63" s="46">
        <v>45911664</v>
      </c>
      <c r="AN63" s="46">
        <v>41324524</v>
      </c>
      <c r="AO63" s="39">
        <v>-4587140</v>
      </c>
      <c r="AP63" s="47">
        <v>-9.9912301152927069E-2</v>
      </c>
      <c r="AQ63" s="39">
        <f t="shared" si="21"/>
        <v>2837041</v>
      </c>
      <c r="AR63" s="47">
        <f t="shared" si="18"/>
        <v>6.8652720597580263E-2</v>
      </c>
    </row>
    <row r="64" spans="2:44" x14ac:dyDescent="0.3">
      <c r="B64" s="59" t="s">
        <v>104</v>
      </c>
      <c r="C64" s="37" t="s">
        <v>105</v>
      </c>
      <c r="D64" s="38">
        <v>837444</v>
      </c>
      <c r="E64" s="38">
        <v>841015</v>
      </c>
      <c r="F64" s="58">
        <f t="shared" si="15"/>
        <v>4.2641657233200066E-3</v>
      </c>
      <c r="G64" s="94">
        <v>533.89643799999999</v>
      </c>
      <c r="H64" s="94">
        <v>540.32196199999998</v>
      </c>
      <c r="I64" s="58">
        <f t="shared" si="22"/>
        <v>1.2035150532321019E-2</v>
      </c>
      <c r="J64" s="93">
        <v>15410.402561999999</v>
      </c>
      <c r="K64" s="93">
        <v>16146.121628000001</v>
      </c>
      <c r="L64" s="66">
        <f t="shared" si="2"/>
        <v>4.7741716223182046E-2</v>
      </c>
      <c r="M64" s="79">
        <v>754495845</v>
      </c>
      <c r="N64" s="39">
        <v>58423997</v>
      </c>
      <c r="O64" s="85">
        <v>58688322</v>
      </c>
      <c r="P64" s="40">
        <v>264325</v>
      </c>
      <c r="Q64" s="40">
        <v>0</v>
      </c>
      <c r="R64" s="40">
        <f t="shared" si="23"/>
        <v>264325</v>
      </c>
      <c r="S64" s="68">
        <f t="shared" si="24"/>
        <v>4.5242539636581184E-3</v>
      </c>
      <c r="T64" s="42">
        <v>20450342</v>
      </c>
      <c r="U64" s="43">
        <v>20450342</v>
      </c>
      <c r="V64" s="70">
        <f t="shared" si="5"/>
        <v>0</v>
      </c>
      <c r="W64" s="71">
        <f t="shared" si="6"/>
        <v>0</v>
      </c>
      <c r="X64" s="73">
        <v>15162453</v>
      </c>
      <c r="Y64" s="87">
        <f t="shared" si="16"/>
        <v>15162453</v>
      </c>
      <c r="Z64" s="40">
        <v>15162453</v>
      </c>
      <c r="AA64" s="40">
        <v>0</v>
      </c>
      <c r="AB64" s="73">
        <f t="shared" si="7"/>
        <v>0</v>
      </c>
      <c r="AC64" s="74">
        <f t="shared" si="8"/>
        <v>0</v>
      </c>
      <c r="AD64" s="73">
        <f t="shared" si="25"/>
        <v>94036792</v>
      </c>
      <c r="AE64" s="87">
        <f t="shared" si="26"/>
        <v>94301117</v>
      </c>
      <c r="AF64" s="91">
        <f t="shared" si="27"/>
        <v>112.12774682972361</v>
      </c>
      <c r="AG64" s="44">
        <f t="shared" si="12"/>
        <v>264325</v>
      </c>
      <c r="AH64" s="45">
        <f t="shared" si="17"/>
        <v>2.8108678994493985E-3</v>
      </c>
      <c r="AI64" s="45">
        <f t="shared" si="28"/>
        <v>3.5033327453247936E-4</v>
      </c>
      <c r="AJ64" s="41">
        <f t="shared" si="29"/>
        <v>0.12498560147803067</v>
      </c>
      <c r="AK64" s="75">
        <f t="shared" si="19"/>
        <v>1</v>
      </c>
      <c r="AL64" s="75">
        <f t="shared" si="20"/>
        <v>0</v>
      </c>
      <c r="AM64" s="46">
        <v>131411211</v>
      </c>
      <c r="AN64" s="46">
        <v>93575210</v>
      </c>
      <c r="AO64" s="39">
        <v>-37836001</v>
      </c>
      <c r="AP64" s="47">
        <v>-0.28792064780530785</v>
      </c>
      <c r="AQ64" s="39">
        <f t="shared" si="21"/>
        <v>725907</v>
      </c>
      <c r="AR64" s="47">
        <f t="shared" si="18"/>
        <v>7.7574712362387431E-3</v>
      </c>
    </row>
    <row r="65" spans="2:44" x14ac:dyDescent="0.3">
      <c r="B65" s="59" t="s">
        <v>106</v>
      </c>
      <c r="C65" s="37" t="s">
        <v>107</v>
      </c>
      <c r="D65" s="38">
        <v>540495</v>
      </c>
      <c r="E65" s="38">
        <v>541919</v>
      </c>
      <c r="F65" s="58">
        <f t="shared" si="15"/>
        <v>2.6346219669007116E-3</v>
      </c>
      <c r="G65" s="94">
        <v>601.51926800000001</v>
      </c>
      <c r="H65" s="94">
        <v>614.79607299999998</v>
      </c>
      <c r="I65" s="58">
        <f t="shared" si="22"/>
        <v>2.2072119225946336E-2</v>
      </c>
      <c r="J65" s="93">
        <v>15954.201370999999</v>
      </c>
      <c r="K65" s="93">
        <v>16689.001478999999</v>
      </c>
      <c r="L65" s="66">
        <f t="shared" si="2"/>
        <v>4.6056840509462786E-2</v>
      </c>
      <c r="M65" s="79">
        <v>566996874</v>
      </c>
      <c r="N65" s="39">
        <v>15819080</v>
      </c>
      <c r="O65" s="85">
        <v>15924484</v>
      </c>
      <c r="P65" s="40">
        <v>105404</v>
      </c>
      <c r="Q65" s="40">
        <v>0</v>
      </c>
      <c r="R65" s="40">
        <f t="shared" si="23"/>
        <v>105404</v>
      </c>
      <c r="S65" s="68">
        <f t="shared" si="24"/>
        <v>6.6630929232294163E-3</v>
      </c>
      <c r="T65" s="42">
        <v>14219657</v>
      </c>
      <c r="U65" s="43">
        <v>14219657</v>
      </c>
      <c r="V65" s="70">
        <f t="shared" si="5"/>
        <v>0</v>
      </c>
      <c r="W65" s="71">
        <f t="shared" si="6"/>
        <v>0</v>
      </c>
      <c r="X65" s="73">
        <v>15620279</v>
      </c>
      <c r="Y65" s="87">
        <f t="shared" si="16"/>
        <v>15620279</v>
      </c>
      <c r="Z65" s="40">
        <v>15620279</v>
      </c>
      <c r="AA65" s="40">
        <v>0</v>
      </c>
      <c r="AB65" s="73">
        <f t="shared" si="7"/>
        <v>0</v>
      </c>
      <c r="AC65" s="74">
        <f t="shared" si="8"/>
        <v>0</v>
      </c>
      <c r="AD65" s="73">
        <f t="shared" si="25"/>
        <v>45659016</v>
      </c>
      <c r="AE65" s="87">
        <f t="shared" si="26"/>
        <v>45764420</v>
      </c>
      <c r="AF65" s="91">
        <f t="shared" si="27"/>
        <v>84.448819842079715</v>
      </c>
      <c r="AG65" s="44">
        <f t="shared" si="12"/>
        <v>105404</v>
      </c>
      <c r="AH65" s="45">
        <f t="shared" si="17"/>
        <v>2.3085035384906236E-3</v>
      </c>
      <c r="AI65" s="45">
        <f t="shared" si="28"/>
        <v>1.8589873213304523E-4</v>
      </c>
      <c r="AJ65" s="41">
        <f t="shared" si="29"/>
        <v>8.071370777963055E-2</v>
      </c>
      <c r="AK65" s="75">
        <f t="shared" si="19"/>
        <v>1</v>
      </c>
      <c r="AL65" s="75">
        <f t="shared" si="20"/>
        <v>0</v>
      </c>
      <c r="AM65" s="46">
        <v>70608065</v>
      </c>
      <c r="AN65" s="46">
        <v>45753690</v>
      </c>
      <c r="AO65" s="39">
        <v>-24854375</v>
      </c>
      <c r="AP65" s="47">
        <v>-0.35200476036271494</v>
      </c>
      <c r="AQ65" s="39">
        <f t="shared" si="21"/>
        <v>10730</v>
      </c>
      <c r="AR65" s="47">
        <f t="shared" si="18"/>
        <v>2.345166040159821E-4</v>
      </c>
    </row>
    <row r="66" spans="2:44" x14ac:dyDescent="0.3">
      <c r="B66" s="59" t="s">
        <v>108</v>
      </c>
      <c r="C66" s="37" t="s">
        <v>109</v>
      </c>
      <c r="D66" s="38">
        <v>574603</v>
      </c>
      <c r="E66" s="38">
        <v>574234</v>
      </c>
      <c r="F66" s="58">
        <f t="shared" si="15"/>
        <v>-6.421825155803224E-4</v>
      </c>
      <c r="G66" s="94">
        <v>506.36004700000001</v>
      </c>
      <c r="H66" s="94">
        <v>500.96406200000001</v>
      </c>
      <c r="I66" s="58">
        <f t="shared" si="22"/>
        <v>-1.0656419344237868E-2</v>
      </c>
      <c r="J66" s="93">
        <v>16204.628412</v>
      </c>
      <c r="K66" s="93">
        <v>17206.232536</v>
      </c>
      <c r="L66" s="66">
        <f t="shared" si="2"/>
        <v>6.1809755739803476E-2</v>
      </c>
      <c r="M66" s="79">
        <v>517542210</v>
      </c>
      <c r="N66" s="39">
        <v>24944981</v>
      </c>
      <c r="O66" s="85">
        <v>24917668</v>
      </c>
      <c r="P66" s="40">
        <v>-27313</v>
      </c>
      <c r="Q66" s="40">
        <v>0</v>
      </c>
      <c r="R66" s="40">
        <f t="shared" si="23"/>
        <v>-27313</v>
      </c>
      <c r="S66" s="68">
        <f t="shared" si="24"/>
        <v>-1.0949296774369162E-3</v>
      </c>
      <c r="T66" s="42">
        <v>13042913</v>
      </c>
      <c r="U66" s="43">
        <v>13042913</v>
      </c>
      <c r="V66" s="70">
        <f t="shared" si="5"/>
        <v>0</v>
      </c>
      <c r="W66" s="71">
        <f t="shared" si="6"/>
        <v>0</v>
      </c>
      <c r="X66" s="73">
        <v>14838181</v>
      </c>
      <c r="Y66" s="87">
        <f t="shared" si="16"/>
        <v>14838181</v>
      </c>
      <c r="Z66" s="40">
        <v>14838181</v>
      </c>
      <c r="AA66" s="40">
        <v>0</v>
      </c>
      <c r="AB66" s="73">
        <f t="shared" si="7"/>
        <v>0</v>
      </c>
      <c r="AC66" s="74">
        <f t="shared" si="8"/>
        <v>0</v>
      </c>
      <c r="AD66" s="73">
        <f t="shared" si="25"/>
        <v>52826075</v>
      </c>
      <c r="AE66" s="87">
        <f t="shared" si="26"/>
        <v>52798762</v>
      </c>
      <c r="AF66" s="91">
        <f t="shared" si="27"/>
        <v>91.946422538546997</v>
      </c>
      <c r="AG66" s="44">
        <f t="shared" si="12"/>
        <v>-27313</v>
      </c>
      <c r="AH66" s="45">
        <f t="shared" si="17"/>
        <v>-5.1703633101645352E-4</v>
      </c>
      <c r="AI66" s="45">
        <f t="shared" si="28"/>
        <v>-5.2774439402730069E-5</v>
      </c>
      <c r="AJ66" s="41">
        <f t="shared" si="29"/>
        <v>0.10201827209417373</v>
      </c>
      <c r="AK66" s="75">
        <f t="shared" si="19"/>
        <v>0</v>
      </c>
      <c r="AL66" s="75">
        <f t="shared" si="20"/>
        <v>1</v>
      </c>
      <c r="AM66" s="46">
        <v>85265337</v>
      </c>
      <c r="AN66" s="46">
        <v>53664109</v>
      </c>
      <c r="AO66" s="39">
        <v>-31601228</v>
      </c>
      <c r="AP66" s="47">
        <v>-0.37062221427682857</v>
      </c>
      <c r="AQ66" s="39">
        <f t="shared" si="21"/>
        <v>-865347</v>
      </c>
      <c r="AR66" s="47">
        <f t="shared" si="18"/>
        <v>-1.6125246764089572E-2</v>
      </c>
    </row>
    <row r="67" spans="2:44" x14ac:dyDescent="0.3">
      <c r="B67" s="59" t="s">
        <v>110</v>
      </c>
      <c r="C67" s="37" t="s">
        <v>111</v>
      </c>
      <c r="D67" s="38">
        <v>178636</v>
      </c>
      <c r="E67" s="38">
        <v>177571</v>
      </c>
      <c r="F67" s="58">
        <f t="shared" si="15"/>
        <v>-5.9618441971383152E-3</v>
      </c>
      <c r="G67" s="94">
        <v>605.763284</v>
      </c>
      <c r="H67" s="94">
        <v>613.54859199999999</v>
      </c>
      <c r="I67" s="58">
        <f t="shared" si="22"/>
        <v>1.2852063183149255E-2</v>
      </c>
      <c r="J67" s="93">
        <v>14331.422352</v>
      </c>
      <c r="K67" s="93">
        <v>14906.893002999999</v>
      </c>
      <c r="L67" s="66">
        <f t="shared" si="2"/>
        <v>4.0154468751644232E-2</v>
      </c>
      <c r="M67" s="79">
        <v>229684376</v>
      </c>
      <c r="N67" s="39">
        <v>17650225</v>
      </c>
      <c r="O67" s="85">
        <v>17571394</v>
      </c>
      <c r="P67" s="40">
        <v>-78831</v>
      </c>
      <c r="Q67" s="40">
        <v>0</v>
      </c>
      <c r="R67" s="40">
        <f t="shared" si="23"/>
        <v>-78831</v>
      </c>
      <c r="S67" s="68">
        <f t="shared" si="24"/>
        <v>-4.466288673373852E-3</v>
      </c>
      <c r="T67" s="42">
        <v>11949047</v>
      </c>
      <c r="U67" s="43">
        <v>11949047</v>
      </c>
      <c r="V67" s="70">
        <f t="shared" si="5"/>
        <v>0</v>
      </c>
      <c r="W67" s="71">
        <f t="shared" si="6"/>
        <v>0</v>
      </c>
      <c r="X67" s="73">
        <v>14952217</v>
      </c>
      <c r="Y67" s="87">
        <f t="shared" si="16"/>
        <v>15221807</v>
      </c>
      <c r="Z67" s="40">
        <v>15221807</v>
      </c>
      <c r="AA67" s="40">
        <v>0</v>
      </c>
      <c r="AB67" s="73">
        <f t="shared" si="7"/>
        <v>269590</v>
      </c>
      <c r="AC67" s="74">
        <f t="shared" si="8"/>
        <v>1.8030102158094682E-2</v>
      </c>
      <c r="AD67" s="73">
        <f t="shared" si="25"/>
        <v>44551489</v>
      </c>
      <c r="AE67" s="87">
        <f t="shared" si="26"/>
        <v>44742248</v>
      </c>
      <c r="AF67" s="91">
        <f t="shared" si="27"/>
        <v>251.96821553068912</v>
      </c>
      <c r="AG67" s="44">
        <f t="shared" si="12"/>
        <v>190759</v>
      </c>
      <c r="AH67" s="45">
        <f t="shared" si="17"/>
        <v>4.2817648586335692E-3</v>
      </c>
      <c r="AI67" s="45">
        <f t="shared" si="28"/>
        <v>8.3052667021634937E-4</v>
      </c>
      <c r="AJ67" s="41">
        <f t="shared" si="29"/>
        <v>0.19479883124483835</v>
      </c>
      <c r="AK67" s="75">
        <f t="shared" si="19"/>
        <v>1</v>
      </c>
      <c r="AL67" s="75">
        <f t="shared" si="20"/>
        <v>0</v>
      </c>
      <c r="AM67" s="46">
        <v>50654635</v>
      </c>
      <c r="AN67" s="46">
        <v>42440963</v>
      </c>
      <c r="AO67" s="39">
        <v>-8213672</v>
      </c>
      <c r="AP67" s="47">
        <v>-0.16215045276705675</v>
      </c>
      <c r="AQ67" s="39">
        <f t="shared" si="21"/>
        <v>2301285</v>
      </c>
      <c r="AR67" s="47">
        <f t="shared" si="18"/>
        <v>5.4223204124750894E-2</v>
      </c>
    </row>
    <row r="68" spans="2:44" x14ac:dyDescent="0.3">
      <c r="B68" s="59" t="s">
        <v>112</v>
      </c>
      <c r="C68" s="37" t="s">
        <v>113</v>
      </c>
      <c r="D68" s="38">
        <v>314358</v>
      </c>
      <c r="E68" s="38">
        <v>313957</v>
      </c>
      <c r="F68" s="58">
        <f t="shared" si="15"/>
        <v>-1.2756156992982522E-3</v>
      </c>
      <c r="G68" s="94">
        <v>585.75982199999999</v>
      </c>
      <c r="H68" s="94">
        <v>596.32769800000005</v>
      </c>
      <c r="I68" s="58">
        <f t="shared" si="22"/>
        <v>1.8041312502311006E-2</v>
      </c>
      <c r="J68" s="93">
        <v>15050.972478</v>
      </c>
      <c r="K68" s="93">
        <v>16115.875028</v>
      </c>
      <c r="L68" s="66">
        <f t="shared" si="2"/>
        <v>7.0753072703877998E-2</v>
      </c>
      <c r="M68" s="79">
        <v>336646873</v>
      </c>
      <c r="N68" s="39">
        <v>26871012</v>
      </c>
      <c r="O68" s="85">
        <v>26841330</v>
      </c>
      <c r="P68" s="40">
        <v>-29682</v>
      </c>
      <c r="Q68" s="40">
        <v>0</v>
      </c>
      <c r="R68" s="40">
        <f t="shared" si="23"/>
        <v>-29682</v>
      </c>
      <c r="S68" s="68">
        <f t="shared" si="24"/>
        <v>-1.1046104255396112E-3</v>
      </c>
      <c r="T68" s="42">
        <v>5858999</v>
      </c>
      <c r="U68" s="43">
        <v>5858999</v>
      </c>
      <c r="V68" s="70">
        <f t="shared" si="5"/>
        <v>0</v>
      </c>
      <c r="W68" s="71">
        <f t="shared" si="6"/>
        <v>0</v>
      </c>
      <c r="X68" s="73">
        <v>11227467</v>
      </c>
      <c r="Y68" s="87">
        <f t="shared" si="16"/>
        <v>11362483</v>
      </c>
      <c r="Z68" s="40">
        <v>11362483</v>
      </c>
      <c r="AA68" s="40">
        <v>0</v>
      </c>
      <c r="AB68" s="73">
        <f t="shared" si="7"/>
        <v>135016</v>
      </c>
      <c r="AC68" s="74">
        <f t="shared" si="8"/>
        <v>1.2025508514075347E-2</v>
      </c>
      <c r="AD68" s="73">
        <f t="shared" si="25"/>
        <v>43957478</v>
      </c>
      <c r="AE68" s="87">
        <f t="shared" si="26"/>
        <v>44062812</v>
      </c>
      <c r="AF68" s="91">
        <f t="shared" si="27"/>
        <v>140.34664619677216</v>
      </c>
      <c r="AG68" s="44">
        <f t="shared" si="12"/>
        <v>105334</v>
      </c>
      <c r="AH68" s="45">
        <f t="shared" si="17"/>
        <v>2.3962703228788511E-3</v>
      </c>
      <c r="AI68" s="45">
        <f t="shared" si="28"/>
        <v>3.1289166318797202E-4</v>
      </c>
      <c r="AJ68" s="41">
        <f t="shared" si="29"/>
        <v>0.13088733487211093</v>
      </c>
      <c r="AK68" s="75">
        <f t="shared" si="19"/>
        <v>1</v>
      </c>
      <c r="AL68" s="75">
        <f t="shared" si="20"/>
        <v>0</v>
      </c>
      <c r="AM68" s="46">
        <v>58559688</v>
      </c>
      <c r="AN68" s="46">
        <v>43223427</v>
      </c>
      <c r="AO68" s="39">
        <v>-15336261</v>
      </c>
      <c r="AP68" s="47">
        <v>-0.26189109819027723</v>
      </c>
      <c r="AQ68" s="39">
        <f t="shared" si="21"/>
        <v>839385</v>
      </c>
      <c r="AR68" s="47">
        <f t="shared" si="18"/>
        <v>1.941967720421613E-2</v>
      </c>
    </row>
    <row r="69" spans="2:44" x14ac:dyDescent="0.3">
      <c r="B69" s="59" t="s">
        <v>114</v>
      </c>
      <c r="C69" s="37" t="s">
        <v>115</v>
      </c>
      <c r="D69" s="38">
        <v>740600</v>
      </c>
      <c r="E69" s="38">
        <v>741380</v>
      </c>
      <c r="F69" s="58">
        <f t="shared" si="15"/>
        <v>1.053200108020524E-3</v>
      </c>
      <c r="G69" s="94">
        <v>666.22806400000002</v>
      </c>
      <c r="H69" s="94">
        <v>659.36605899999995</v>
      </c>
      <c r="I69" s="58">
        <f t="shared" si="22"/>
        <v>-1.0299783768940822E-2</v>
      </c>
      <c r="J69" s="93">
        <v>15534.160916000001</v>
      </c>
      <c r="K69" s="93">
        <v>16097.576961999999</v>
      </c>
      <c r="L69" s="66">
        <f t="shared" si="2"/>
        <v>3.6269486909955122E-2</v>
      </c>
      <c r="M69" s="79">
        <v>785742568</v>
      </c>
      <c r="N69" s="39">
        <v>51794707</v>
      </c>
      <c r="O69" s="85">
        <v>51170221</v>
      </c>
      <c r="P69" s="40">
        <v>57736</v>
      </c>
      <c r="Q69" s="40">
        <v>-682222</v>
      </c>
      <c r="R69" s="40">
        <f t="shared" si="23"/>
        <v>-624486</v>
      </c>
      <c r="S69" s="68">
        <f t="shared" si="24"/>
        <v>-1.2056946282175126E-2</v>
      </c>
      <c r="T69" s="42">
        <v>27044526</v>
      </c>
      <c r="U69" s="43">
        <v>27044526</v>
      </c>
      <c r="V69" s="70">
        <f t="shared" si="5"/>
        <v>0</v>
      </c>
      <c r="W69" s="71">
        <f t="shared" si="6"/>
        <v>0</v>
      </c>
      <c r="X69" s="73">
        <v>11878776</v>
      </c>
      <c r="Y69" s="87">
        <f t="shared" si="16"/>
        <v>11878776</v>
      </c>
      <c r="Z69" s="40">
        <v>0</v>
      </c>
      <c r="AA69" s="40">
        <v>11878776</v>
      </c>
      <c r="AB69" s="73">
        <f t="shared" si="7"/>
        <v>0</v>
      </c>
      <c r="AC69" s="74">
        <f t="shared" si="8"/>
        <v>0</v>
      </c>
      <c r="AD69" s="73">
        <f t="shared" si="25"/>
        <v>90718009</v>
      </c>
      <c r="AE69" s="87">
        <f t="shared" si="26"/>
        <v>90093523</v>
      </c>
      <c r="AF69" s="91">
        <f t="shared" si="27"/>
        <v>121.52138309638782</v>
      </c>
      <c r="AG69" s="44">
        <f t="shared" si="12"/>
        <v>-624486</v>
      </c>
      <c r="AH69" s="45">
        <f t="shared" si="17"/>
        <v>-6.8838150978379605E-3</v>
      </c>
      <c r="AI69" s="45">
        <f t="shared" si="28"/>
        <v>-7.9477175532126701E-4</v>
      </c>
      <c r="AJ69" s="41">
        <f t="shared" si="29"/>
        <v>0.11466035654568227</v>
      </c>
      <c r="AK69" s="75">
        <f t="shared" si="19"/>
        <v>0</v>
      </c>
      <c r="AL69" s="75">
        <f t="shared" si="20"/>
        <v>1</v>
      </c>
      <c r="AM69" s="46">
        <v>134840701</v>
      </c>
      <c r="AN69" s="46">
        <v>94262005</v>
      </c>
      <c r="AO69" s="39">
        <v>-40578696</v>
      </c>
      <c r="AP69" s="47">
        <v>-0.30093803798898972</v>
      </c>
      <c r="AQ69" s="39">
        <f t="shared" si="21"/>
        <v>-4168482</v>
      </c>
      <c r="AR69" s="47">
        <f t="shared" si="18"/>
        <v>-4.4222292958865025E-2</v>
      </c>
    </row>
    <row r="70" spans="2:44" x14ac:dyDescent="0.3">
      <c r="B70" s="59" t="s">
        <v>116</v>
      </c>
      <c r="C70" s="37" t="s">
        <v>117</v>
      </c>
      <c r="D70" s="38">
        <v>186627</v>
      </c>
      <c r="E70" s="38">
        <v>185594</v>
      </c>
      <c r="F70" s="58">
        <f t="shared" si="15"/>
        <v>-5.5351047811945751E-3</v>
      </c>
      <c r="G70" s="94">
        <v>666.09419300000002</v>
      </c>
      <c r="H70" s="94">
        <v>677.92765399999996</v>
      </c>
      <c r="I70" s="58">
        <f t="shared" si="22"/>
        <v>1.7765446875769329E-2</v>
      </c>
      <c r="J70" s="93">
        <v>14484.094574999999</v>
      </c>
      <c r="K70" s="93">
        <v>15264.835265</v>
      </c>
      <c r="L70" s="66">
        <f t="shared" si="2"/>
        <v>5.3903313455822319E-2</v>
      </c>
      <c r="M70" s="79">
        <v>244485580</v>
      </c>
      <c r="N70" s="39">
        <v>17628426</v>
      </c>
      <c r="O70" s="85">
        <v>17376371</v>
      </c>
      <c r="P70" s="40">
        <v>-76463</v>
      </c>
      <c r="Q70" s="40">
        <v>-175592</v>
      </c>
      <c r="R70" s="40">
        <f t="shared" si="23"/>
        <v>-252055</v>
      </c>
      <c r="S70" s="68">
        <f t="shared" si="24"/>
        <v>-1.4298213578455616E-2</v>
      </c>
      <c r="T70" s="42">
        <v>16296494</v>
      </c>
      <c r="U70" s="43">
        <v>16296494</v>
      </c>
      <c r="V70" s="70">
        <f t="shared" si="5"/>
        <v>0</v>
      </c>
      <c r="W70" s="71">
        <f t="shared" si="6"/>
        <v>0</v>
      </c>
      <c r="X70" s="73">
        <v>13305534</v>
      </c>
      <c r="Y70" s="87">
        <f t="shared" si="16"/>
        <v>13416272</v>
      </c>
      <c r="Z70" s="40">
        <v>13416272</v>
      </c>
      <c r="AA70" s="40">
        <v>0</v>
      </c>
      <c r="AB70" s="73">
        <f t="shared" si="7"/>
        <v>110738</v>
      </c>
      <c r="AC70" s="74">
        <f t="shared" si="8"/>
        <v>8.322702418407258E-3</v>
      </c>
      <c r="AD70" s="73">
        <f t="shared" si="25"/>
        <v>47230454</v>
      </c>
      <c r="AE70" s="87">
        <f t="shared" si="26"/>
        <v>47089137</v>
      </c>
      <c r="AF70" s="91">
        <f t="shared" si="27"/>
        <v>253.72122482407838</v>
      </c>
      <c r="AG70" s="44">
        <f t="shared" si="12"/>
        <v>-141317</v>
      </c>
      <c r="AH70" s="45">
        <f t="shared" si="17"/>
        <v>-2.9920737158275041E-3</v>
      </c>
      <c r="AI70" s="45">
        <f t="shared" si="28"/>
        <v>-5.7801773012543321E-4</v>
      </c>
      <c r="AJ70" s="41">
        <f t="shared" si="29"/>
        <v>0.19260496672237273</v>
      </c>
      <c r="AK70" s="75">
        <f t="shared" si="19"/>
        <v>0</v>
      </c>
      <c r="AL70" s="75">
        <f t="shared" si="20"/>
        <v>1</v>
      </c>
      <c r="AM70" s="46">
        <v>55060222</v>
      </c>
      <c r="AN70" s="46">
        <v>46186509</v>
      </c>
      <c r="AO70" s="39">
        <v>-8873713</v>
      </c>
      <c r="AP70" s="47">
        <v>-0.16116377082533376</v>
      </c>
      <c r="AQ70" s="39">
        <f t="shared" si="21"/>
        <v>902628</v>
      </c>
      <c r="AR70" s="47">
        <f t="shared" si="18"/>
        <v>1.954310943916545E-2</v>
      </c>
    </row>
    <row r="71" spans="2:44" x14ac:dyDescent="0.3">
      <c r="B71" s="59" t="s">
        <v>118</v>
      </c>
      <c r="C71" s="37" t="s">
        <v>119</v>
      </c>
      <c r="D71" s="38">
        <v>853980</v>
      </c>
      <c r="E71" s="38">
        <v>861991</v>
      </c>
      <c r="F71" s="58">
        <f t="shared" si="15"/>
        <v>9.3807817513290714E-3</v>
      </c>
      <c r="G71" s="94">
        <v>620.41413599999998</v>
      </c>
      <c r="H71" s="94">
        <v>609.62103200000001</v>
      </c>
      <c r="I71" s="58">
        <f t="shared" si="22"/>
        <v>-1.739661199466927E-2</v>
      </c>
      <c r="J71" s="93">
        <v>17126.348787999999</v>
      </c>
      <c r="K71" s="93">
        <v>17943.327775000002</v>
      </c>
      <c r="L71" s="66">
        <f t="shared" si="2"/>
        <v>4.7703045004691184E-2</v>
      </c>
      <c r="M71" s="79">
        <v>737470158</v>
      </c>
      <c r="N71" s="39">
        <v>58225527</v>
      </c>
      <c r="O71" s="85">
        <v>58818501</v>
      </c>
      <c r="P71" s="40">
        <v>592974</v>
      </c>
      <c r="Q71" s="40">
        <v>0</v>
      </c>
      <c r="R71" s="40">
        <f t="shared" si="23"/>
        <v>592974</v>
      </c>
      <c r="S71" s="68">
        <f t="shared" si="24"/>
        <v>1.0184089875219163E-2</v>
      </c>
      <c r="T71" s="42">
        <v>34099162</v>
      </c>
      <c r="U71" s="43">
        <v>34099162</v>
      </c>
      <c r="V71" s="70">
        <f t="shared" si="5"/>
        <v>0</v>
      </c>
      <c r="W71" s="71">
        <f t="shared" si="6"/>
        <v>0</v>
      </c>
      <c r="X71" s="73">
        <v>15411814</v>
      </c>
      <c r="Y71" s="87">
        <f t="shared" si="16"/>
        <v>15411814</v>
      </c>
      <c r="Z71" s="40">
        <v>15411814</v>
      </c>
      <c r="AA71" s="40">
        <v>0</v>
      </c>
      <c r="AB71" s="73">
        <f t="shared" si="7"/>
        <v>0</v>
      </c>
      <c r="AC71" s="74">
        <f t="shared" si="8"/>
        <v>0</v>
      </c>
      <c r="AD71" s="73">
        <f t="shared" si="25"/>
        <v>107736503</v>
      </c>
      <c r="AE71" s="87">
        <f t="shared" si="26"/>
        <v>108329477</v>
      </c>
      <c r="AF71" s="91">
        <f t="shared" si="27"/>
        <v>125.67355923669737</v>
      </c>
      <c r="AG71" s="44">
        <f t="shared" si="12"/>
        <v>592974</v>
      </c>
      <c r="AH71" s="45">
        <f t="shared" si="17"/>
        <v>5.5039284131952939E-3</v>
      </c>
      <c r="AI71" s="45">
        <f t="shared" si="28"/>
        <v>8.0406507784413974E-4</v>
      </c>
      <c r="AJ71" s="41">
        <f t="shared" si="29"/>
        <v>0.14689337029417807</v>
      </c>
      <c r="AK71" s="75">
        <f t="shared" si="19"/>
        <v>1</v>
      </c>
      <c r="AL71" s="75">
        <f t="shared" si="20"/>
        <v>0</v>
      </c>
      <c r="AM71" s="46">
        <v>147934880</v>
      </c>
      <c r="AN71" s="46">
        <v>106676655</v>
      </c>
      <c r="AO71" s="39">
        <v>-41258225</v>
      </c>
      <c r="AP71" s="47">
        <v>-0.27889450412235439</v>
      </c>
      <c r="AQ71" s="39">
        <f t="shared" si="21"/>
        <v>1652822</v>
      </c>
      <c r="AR71" s="47">
        <f t="shared" si="18"/>
        <v>1.5493755405060273E-2</v>
      </c>
    </row>
    <row r="72" spans="2:44" x14ac:dyDescent="0.3">
      <c r="B72" s="59" t="s">
        <v>120</v>
      </c>
      <c r="C72" s="37" t="s">
        <v>121</v>
      </c>
      <c r="D72" s="38">
        <v>1061622</v>
      </c>
      <c r="E72" s="38">
        <v>1062799</v>
      </c>
      <c r="F72" s="58">
        <f t="shared" si="15"/>
        <v>1.1086808675781021E-3</v>
      </c>
      <c r="G72" s="94">
        <v>584.44228799999996</v>
      </c>
      <c r="H72" s="94">
        <v>560.44677899999999</v>
      </c>
      <c r="I72" s="58">
        <f t="shared" si="22"/>
        <v>-4.1057106052531184E-2</v>
      </c>
      <c r="J72" s="93">
        <v>15822.024772999999</v>
      </c>
      <c r="K72" s="93">
        <v>16630.312542</v>
      </c>
      <c r="L72" s="66">
        <f t="shared" si="2"/>
        <v>5.1086240894991454E-2</v>
      </c>
      <c r="M72" s="79">
        <v>915432966</v>
      </c>
      <c r="N72" s="39">
        <v>57535128</v>
      </c>
      <c r="O72" s="85">
        <v>57622250</v>
      </c>
      <c r="P72" s="40">
        <v>87122</v>
      </c>
      <c r="Q72" s="40">
        <v>0</v>
      </c>
      <c r="R72" s="40">
        <f t="shared" si="23"/>
        <v>87122</v>
      </c>
      <c r="S72" s="68">
        <f t="shared" si="24"/>
        <v>1.5142401351744624E-3</v>
      </c>
      <c r="T72" s="42">
        <v>48632425</v>
      </c>
      <c r="U72" s="43">
        <v>48632425</v>
      </c>
      <c r="V72" s="70">
        <f t="shared" si="5"/>
        <v>0</v>
      </c>
      <c r="W72" s="71">
        <f t="shared" si="6"/>
        <v>0</v>
      </c>
      <c r="X72" s="73">
        <v>17419713</v>
      </c>
      <c r="Y72" s="87">
        <f t="shared" si="16"/>
        <v>17419713</v>
      </c>
      <c r="Z72" s="40">
        <v>0</v>
      </c>
      <c r="AA72" s="40">
        <v>17419713</v>
      </c>
      <c r="AB72" s="73">
        <f t="shared" si="7"/>
        <v>0</v>
      </c>
      <c r="AC72" s="74">
        <f t="shared" si="8"/>
        <v>0</v>
      </c>
      <c r="AD72" s="73">
        <f t="shared" si="25"/>
        <v>123587266</v>
      </c>
      <c r="AE72" s="87">
        <f t="shared" si="26"/>
        <v>123674388</v>
      </c>
      <c r="AF72" s="91">
        <f t="shared" si="27"/>
        <v>116.36667704805895</v>
      </c>
      <c r="AG72" s="44">
        <f t="shared" si="12"/>
        <v>87122</v>
      </c>
      <c r="AH72" s="45">
        <f t="shared" si="17"/>
        <v>7.0494317756005702E-4</v>
      </c>
      <c r="AI72" s="45">
        <f t="shared" si="28"/>
        <v>9.5170267224132279E-5</v>
      </c>
      <c r="AJ72" s="41">
        <f t="shared" si="29"/>
        <v>0.13509933833866325</v>
      </c>
      <c r="AK72" s="75">
        <f t="shared" si="19"/>
        <v>1</v>
      </c>
      <c r="AL72" s="75">
        <f t="shared" si="20"/>
        <v>0</v>
      </c>
      <c r="AM72" s="46">
        <v>183198963</v>
      </c>
      <c r="AN72" s="46">
        <v>123055953</v>
      </c>
      <c r="AO72" s="39">
        <v>-60143010</v>
      </c>
      <c r="AP72" s="47">
        <v>-0.32829339759963599</v>
      </c>
      <c r="AQ72" s="39">
        <f t="shared" si="21"/>
        <v>618435</v>
      </c>
      <c r="AR72" s="47">
        <f t="shared" si="18"/>
        <v>5.0256406530775474E-3</v>
      </c>
    </row>
    <row r="73" spans="2:44" x14ac:dyDescent="0.3">
      <c r="B73" s="59" t="s">
        <v>122</v>
      </c>
      <c r="C73" s="37" t="s">
        <v>123</v>
      </c>
      <c r="D73" s="38">
        <v>223846</v>
      </c>
      <c r="E73" s="38">
        <v>223558</v>
      </c>
      <c r="F73" s="58">
        <f t="shared" si="15"/>
        <v>-1.286598822404689E-3</v>
      </c>
      <c r="G73" s="94">
        <v>742.73145799999998</v>
      </c>
      <c r="H73" s="94">
        <v>748.57003599999996</v>
      </c>
      <c r="I73" s="58">
        <f t="shared" si="22"/>
        <v>7.8609542346865079E-3</v>
      </c>
      <c r="J73" s="93">
        <v>14501.302148999999</v>
      </c>
      <c r="K73" s="93">
        <v>15160.281321</v>
      </c>
      <c r="L73" s="66">
        <f t="shared" si="2"/>
        <v>4.5442758534994319E-2</v>
      </c>
      <c r="M73" s="79">
        <v>319075227</v>
      </c>
      <c r="N73" s="39">
        <v>21431608</v>
      </c>
      <c r="O73" s="85">
        <v>21176739</v>
      </c>
      <c r="P73" s="40">
        <v>-21318</v>
      </c>
      <c r="Q73" s="40">
        <v>-233551</v>
      </c>
      <c r="R73" s="40">
        <f t="shared" si="23"/>
        <v>-254869</v>
      </c>
      <c r="S73" s="68">
        <f t="shared" si="24"/>
        <v>-1.1892201462438096E-2</v>
      </c>
      <c r="T73" s="42">
        <v>18569371</v>
      </c>
      <c r="U73" s="43">
        <v>18569371</v>
      </c>
      <c r="V73" s="70">
        <f t="shared" si="5"/>
        <v>0</v>
      </c>
      <c r="W73" s="71">
        <f t="shared" si="6"/>
        <v>0</v>
      </c>
      <c r="X73" s="73">
        <v>12479756</v>
      </c>
      <c r="Y73" s="87">
        <f t="shared" si="16"/>
        <v>12829215</v>
      </c>
      <c r="Z73" s="40">
        <v>12829215</v>
      </c>
      <c r="AA73" s="40">
        <v>0</v>
      </c>
      <c r="AB73" s="73">
        <f t="shared" si="7"/>
        <v>349459</v>
      </c>
      <c r="AC73" s="74">
        <f t="shared" si="8"/>
        <v>2.800206991226431E-2</v>
      </c>
      <c r="AD73" s="73">
        <f t="shared" si="25"/>
        <v>52480735</v>
      </c>
      <c r="AE73" s="87">
        <f t="shared" si="26"/>
        <v>52575325</v>
      </c>
      <c r="AF73" s="91">
        <f t="shared" si="27"/>
        <v>235.1753236296621</v>
      </c>
      <c r="AG73" s="44">
        <f t="shared" si="12"/>
        <v>94590</v>
      </c>
      <c r="AH73" s="45">
        <f t="shared" si="17"/>
        <v>1.8023756717584082E-3</v>
      </c>
      <c r="AI73" s="45">
        <f t="shared" si="28"/>
        <v>2.9645046683614832E-4</v>
      </c>
      <c r="AJ73" s="41">
        <f t="shared" si="29"/>
        <v>0.16477407379545639</v>
      </c>
      <c r="AK73" s="75">
        <f t="shared" si="19"/>
        <v>1</v>
      </c>
      <c r="AL73" s="75">
        <f t="shared" si="20"/>
        <v>0</v>
      </c>
      <c r="AM73" s="46">
        <v>66181188</v>
      </c>
      <c r="AN73" s="46">
        <v>53635279</v>
      </c>
      <c r="AO73" s="39">
        <v>-12545909</v>
      </c>
      <c r="AP73" s="47">
        <v>-0.18956911139159363</v>
      </c>
      <c r="AQ73" s="39">
        <f t="shared" si="21"/>
        <v>-1059954</v>
      </c>
      <c r="AR73" s="47">
        <f t="shared" si="18"/>
        <v>-1.9762253870255805E-2</v>
      </c>
    </row>
    <row r="74" spans="2:44" x14ac:dyDescent="0.3">
      <c r="B74" s="59" t="s">
        <v>124</v>
      </c>
      <c r="C74" s="37" t="s">
        <v>125</v>
      </c>
      <c r="D74" s="38">
        <v>2632181</v>
      </c>
      <c r="E74" s="38">
        <v>2638945</v>
      </c>
      <c r="F74" s="58">
        <f t="shared" si="15"/>
        <v>2.5697320966909191E-3</v>
      </c>
      <c r="G74" s="94">
        <v>698.09584600000005</v>
      </c>
      <c r="H74" s="94">
        <v>698.65459899999996</v>
      </c>
      <c r="I74" s="58">
        <f t="shared" si="22"/>
        <v>8.0039582415723255E-4</v>
      </c>
      <c r="J74" s="93">
        <v>14630.864603</v>
      </c>
      <c r="K74" s="93">
        <v>15224.66684</v>
      </c>
      <c r="L74" s="66">
        <f t="shared" si="2"/>
        <v>4.0585587599398815E-2</v>
      </c>
      <c r="M74" s="79">
        <v>3074822340</v>
      </c>
      <c r="N74" s="39">
        <v>174070824</v>
      </c>
      <c r="O74" s="85">
        <v>171998429</v>
      </c>
      <c r="P74" s="40">
        <v>500671</v>
      </c>
      <c r="Q74" s="40">
        <v>-2573066</v>
      </c>
      <c r="R74" s="40">
        <f t="shared" si="23"/>
        <v>-2072395</v>
      </c>
      <c r="S74" s="68">
        <f t="shared" si="24"/>
        <v>-1.1905470155067457E-2</v>
      </c>
      <c r="T74" s="42">
        <v>286117107</v>
      </c>
      <c r="U74" s="43">
        <v>286117107</v>
      </c>
      <c r="V74" s="70">
        <f t="shared" si="5"/>
        <v>0</v>
      </c>
      <c r="W74" s="71">
        <f t="shared" si="6"/>
        <v>0</v>
      </c>
      <c r="X74" s="73">
        <v>46358008</v>
      </c>
      <c r="Y74" s="87">
        <f t="shared" si="16"/>
        <v>46358008</v>
      </c>
      <c r="Z74" s="40">
        <v>0</v>
      </c>
      <c r="AA74" s="40">
        <v>46358008</v>
      </c>
      <c r="AB74" s="73">
        <f t="shared" si="7"/>
        <v>0</v>
      </c>
      <c r="AC74" s="74">
        <f t="shared" si="8"/>
        <v>0</v>
      </c>
      <c r="AD74" s="73">
        <f t="shared" si="25"/>
        <v>506545939</v>
      </c>
      <c r="AE74" s="87">
        <f t="shared" si="26"/>
        <v>504473544</v>
      </c>
      <c r="AF74" s="91">
        <f t="shared" si="27"/>
        <v>191.16485716830022</v>
      </c>
      <c r="AG74" s="44">
        <f t="shared" si="12"/>
        <v>-2072395</v>
      </c>
      <c r="AH74" s="45">
        <f t="shared" si="17"/>
        <v>-4.0912281403168056E-3</v>
      </c>
      <c r="AI74" s="45">
        <f t="shared" si="28"/>
        <v>-6.7398853359443203E-4</v>
      </c>
      <c r="AJ74" s="41">
        <f t="shared" si="29"/>
        <v>0.16406591608151253</v>
      </c>
      <c r="AK74" s="75">
        <f t="shared" si="19"/>
        <v>0</v>
      </c>
      <c r="AL74" s="75">
        <f t="shared" si="20"/>
        <v>1</v>
      </c>
      <c r="AM74" s="46">
        <v>659659577</v>
      </c>
      <c r="AN74" s="46">
        <v>525912181</v>
      </c>
      <c r="AO74" s="39">
        <v>-133747396</v>
      </c>
      <c r="AP74" s="47">
        <v>-0.2027521477187619</v>
      </c>
      <c r="AQ74" s="39">
        <f t="shared" si="21"/>
        <v>-21438637</v>
      </c>
      <c r="AR74" s="47">
        <f t="shared" si="18"/>
        <v>-4.0764670936572205E-2</v>
      </c>
    </row>
    <row r="75" spans="2:44" x14ac:dyDescent="0.3">
      <c r="B75" s="59" t="s">
        <v>126</v>
      </c>
      <c r="C75" s="37" t="s">
        <v>127</v>
      </c>
      <c r="D75" s="38">
        <v>838015</v>
      </c>
      <c r="E75" s="38">
        <v>840029</v>
      </c>
      <c r="F75" s="58">
        <f t="shared" si="15"/>
        <v>2.4032982703173569E-3</v>
      </c>
      <c r="G75" s="94">
        <v>638.58963600000004</v>
      </c>
      <c r="H75" s="94">
        <v>642.11083499999995</v>
      </c>
      <c r="I75" s="58">
        <f t="shared" si="22"/>
        <v>5.5140246591786372E-3</v>
      </c>
      <c r="J75" s="93">
        <v>16070.550222</v>
      </c>
      <c r="K75" s="93">
        <v>16516.047911000001</v>
      </c>
      <c r="L75" s="66">
        <f t="shared" si="2"/>
        <v>2.7721371256482025E-2</v>
      </c>
      <c r="M75" s="79">
        <v>814696426</v>
      </c>
      <c r="N75" s="39">
        <v>71147832</v>
      </c>
      <c r="O75" s="85">
        <v>71296908</v>
      </c>
      <c r="P75" s="40">
        <v>149076</v>
      </c>
      <c r="Q75" s="40">
        <v>0</v>
      </c>
      <c r="R75" s="40">
        <f t="shared" si="23"/>
        <v>149076</v>
      </c>
      <c r="S75" s="68">
        <f t="shared" si="24"/>
        <v>2.095299263651491E-3</v>
      </c>
      <c r="T75" s="42">
        <v>23468491</v>
      </c>
      <c r="U75" s="43">
        <v>23468491</v>
      </c>
      <c r="V75" s="70">
        <f t="shared" si="5"/>
        <v>0</v>
      </c>
      <c r="W75" s="71">
        <f t="shared" si="6"/>
        <v>0</v>
      </c>
      <c r="X75" s="73">
        <v>13123491</v>
      </c>
      <c r="Y75" s="87">
        <f t="shared" si="16"/>
        <v>13123491</v>
      </c>
      <c r="Z75" s="40">
        <v>13123491</v>
      </c>
      <c r="AA75" s="40">
        <v>0</v>
      </c>
      <c r="AB75" s="73">
        <f t="shared" si="7"/>
        <v>0</v>
      </c>
      <c r="AC75" s="74">
        <f t="shared" si="8"/>
        <v>0</v>
      </c>
      <c r="AD75" s="73">
        <f t="shared" si="25"/>
        <v>107739814</v>
      </c>
      <c r="AE75" s="87">
        <f t="shared" si="26"/>
        <v>107888890</v>
      </c>
      <c r="AF75" s="91">
        <f t="shared" si="27"/>
        <v>128.43472070607086</v>
      </c>
      <c r="AG75" s="44">
        <f t="shared" si="12"/>
        <v>149076</v>
      </c>
      <c r="AH75" s="45">
        <f t="shared" si="17"/>
        <v>1.3836667659366851E-3</v>
      </c>
      <c r="AI75" s="45">
        <f t="shared" si="28"/>
        <v>1.8298349574446274E-4</v>
      </c>
      <c r="AJ75" s="41">
        <f t="shared" si="29"/>
        <v>0.13242833349559827</v>
      </c>
      <c r="AK75" s="75">
        <f t="shared" si="19"/>
        <v>1</v>
      </c>
      <c r="AL75" s="75">
        <f t="shared" si="20"/>
        <v>0</v>
      </c>
      <c r="AM75" s="46">
        <v>147271937</v>
      </c>
      <c r="AN75" s="46">
        <v>106904522</v>
      </c>
      <c r="AO75" s="39">
        <v>-40367415</v>
      </c>
      <c r="AP75" s="47">
        <v>-0.27410120232206903</v>
      </c>
      <c r="AQ75" s="39">
        <f t="shared" si="21"/>
        <v>984368</v>
      </c>
      <c r="AR75" s="47">
        <f t="shared" si="18"/>
        <v>9.2079173227115688E-3</v>
      </c>
    </row>
    <row r="76" spans="2:44" x14ac:dyDescent="0.3">
      <c r="B76" s="59" t="s">
        <v>128</v>
      </c>
      <c r="C76" s="37" t="s">
        <v>129</v>
      </c>
      <c r="D76" s="38">
        <v>294392</v>
      </c>
      <c r="E76" s="38">
        <v>293700</v>
      </c>
      <c r="F76" s="58">
        <f t="shared" si="15"/>
        <v>-2.3506073534606919E-3</v>
      </c>
      <c r="G76" s="94">
        <v>595.38745300000005</v>
      </c>
      <c r="H76" s="94">
        <v>610.77382999999998</v>
      </c>
      <c r="I76" s="58">
        <f t="shared" si="22"/>
        <v>2.584262890067978E-2</v>
      </c>
      <c r="J76" s="93">
        <v>14583.435014000001</v>
      </c>
      <c r="K76" s="93">
        <v>15220.72695</v>
      </c>
      <c r="L76" s="66">
        <f t="shared" si="2"/>
        <v>4.3699713777186483E-2</v>
      </c>
      <c r="M76" s="79">
        <v>353062082</v>
      </c>
      <c r="N76" s="39">
        <v>29606348</v>
      </c>
      <c r="O76" s="85">
        <v>29555126</v>
      </c>
      <c r="P76" s="40">
        <v>-51222</v>
      </c>
      <c r="Q76" s="40">
        <v>0</v>
      </c>
      <c r="R76" s="40">
        <f t="shared" si="23"/>
        <v>-51222</v>
      </c>
      <c r="S76" s="68">
        <f t="shared" si="24"/>
        <v>-1.7301019362469157E-3</v>
      </c>
      <c r="T76" s="42">
        <v>22853350</v>
      </c>
      <c r="U76" s="43">
        <v>22853350</v>
      </c>
      <c r="V76" s="70">
        <f t="shared" si="5"/>
        <v>0</v>
      </c>
      <c r="W76" s="71">
        <f t="shared" si="6"/>
        <v>0</v>
      </c>
      <c r="X76" s="73">
        <v>13503724</v>
      </c>
      <c r="Y76" s="87">
        <f t="shared" si="16"/>
        <v>13597343</v>
      </c>
      <c r="Z76" s="40">
        <v>13597343</v>
      </c>
      <c r="AA76" s="40">
        <v>0</v>
      </c>
      <c r="AB76" s="73">
        <f t="shared" si="7"/>
        <v>93619</v>
      </c>
      <c r="AC76" s="74">
        <f t="shared" si="8"/>
        <v>6.9328283072136246E-3</v>
      </c>
      <c r="AD76" s="73">
        <f t="shared" si="25"/>
        <v>65963422</v>
      </c>
      <c r="AE76" s="87">
        <f t="shared" si="26"/>
        <v>66005819</v>
      </c>
      <c r="AF76" s="91">
        <f t="shared" si="27"/>
        <v>224.73891385767791</v>
      </c>
      <c r="AG76" s="44">
        <f t="shared" si="12"/>
        <v>42397</v>
      </c>
      <c r="AH76" s="45">
        <f t="shared" si="17"/>
        <v>6.4273499940618601E-4</v>
      </c>
      <c r="AI76" s="45">
        <f t="shared" si="28"/>
        <v>1.2008369678168951E-4</v>
      </c>
      <c r="AJ76" s="41">
        <f t="shared" si="29"/>
        <v>0.1869524436781631</v>
      </c>
      <c r="AK76" s="75">
        <f t="shared" si="19"/>
        <v>1</v>
      </c>
      <c r="AL76" s="75">
        <f t="shared" si="20"/>
        <v>0</v>
      </c>
      <c r="AM76" s="46">
        <v>79270435</v>
      </c>
      <c r="AN76" s="46">
        <v>65982716</v>
      </c>
      <c r="AO76" s="39">
        <v>-13287719</v>
      </c>
      <c r="AP76" s="47">
        <v>-0.16762515558291058</v>
      </c>
      <c r="AQ76" s="39">
        <f t="shared" si="21"/>
        <v>23103</v>
      </c>
      <c r="AR76" s="47">
        <f t="shared" si="18"/>
        <v>3.501371480373739E-4</v>
      </c>
    </row>
    <row r="77" spans="2:44" x14ac:dyDescent="0.3">
      <c r="B77" s="59" t="s">
        <v>130</v>
      </c>
      <c r="C77" s="37" t="s">
        <v>131</v>
      </c>
      <c r="D77" s="38">
        <v>1508167</v>
      </c>
      <c r="E77" s="38">
        <v>1507626</v>
      </c>
      <c r="F77" s="58">
        <f t="shared" si="15"/>
        <v>-3.5871359073630442E-4</v>
      </c>
      <c r="G77" s="94">
        <v>662.47073799999998</v>
      </c>
      <c r="H77" s="94">
        <v>664.003017</v>
      </c>
      <c r="I77" s="58">
        <f t="shared" si="22"/>
        <v>2.3129761242375309E-3</v>
      </c>
      <c r="J77" s="93">
        <v>13640.659652</v>
      </c>
      <c r="K77" s="93">
        <v>14396.188829000001</v>
      </c>
      <c r="L77" s="66">
        <f t="shared" si="2"/>
        <v>5.5388023473573307E-2</v>
      </c>
      <c r="M77" s="79">
        <v>1770936847</v>
      </c>
      <c r="N77" s="39">
        <v>87911772</v>
      </c>
      <c r="O77" s="85">
        <v>86474645</v>
      </c>
      <c r="P77" s="40">
        <v>-40045</v>
      </c>
      <c r="Q77" s="40">
        <v>-1397082</v>
      </c>
      <c r="R77" s="40">
        <f t="shared" si="23"/>
        <v>-1437127</v>
      </c>
      <c r="S77" s="68">
        <f t="shared" si="24"/>
        <v>-1.634737836930417E-2</v>
      </c>
      <c r="T77" s="42">
        <v>147804888</v>
      </c>
      <c r="U77" s="43">
        <v>147804888</v>
      </c>
      <c r="V77" s="70">
        <f t="shared" si="5"/>
        <v>0</v>
      </c>
      <c r="W77" s="71">
        <f t="shared" si="6"/>
        <v>0</v>
      </c>
      <c r="X77" s="73">
        <v>27651941</v>
      </c>
      <c r="Y77" s="87">
        <f t="shared" si="16"/>
        <v>27651941</v>
      </c>
      <c r="Z77" s="40">
        <v>0</v>
      </c>
      <c r="AA77" s="40">
        <v>27651941</v>
      </c>
      <c r="AB77" s="73">
        <f t="shared" si="7"/>
        <v>0</v>
      </c>
      <c r="AC77" s="74">
        <f t="shared" si="8"/>
        <v>0</v>
      </c>
      <c r="AD77" s="73">
        <f t="shared" si="25"/>
        <v>263368601</v>
      </c>
      <c r="AE77" s="87">
        <f t="shared" si="26"/>
        <v>261931474</v>
      </c>
      <c r="AF77" s="91">
        <f t="shared" si="27"/>
        <v>173.73770019885569</v>
      </c>
      <c r="AG77" s="44">
        <f t="shared" si="12"/>
        <v>-1437127</v>
      </c>
      <c r="AH77" s="45">
        <f t="shared" si="17"/>
        <v>-5.4567134979009897E-3</v>
      </c>
      <c r="AI77" s="45">
        <f t="shared" si="28"/>
        <v>-8.1150663414933171E-4</v>
      </c>
      <c r="AJ77" s="41">
        <f t="shared" si="29"/>
        <v>0.14790559835248604</v>
      </c>
      <c r="AK77" s="75">
        <f t="shared" si="19"/>
        <v>0</v>
      </c>
      <c r="AL77" s="75">
        <f t="shared" si="20"/>
        <v>1</v>
      </c>
      <c r="AM77" s="46">
        <v>343217840</v>
      </c>
      <c r="AN77" s="46">
        <v>274856049</v>
      </c>
      <c r="AO77" s="39">
        <v>-68361791</v>
      </c>
      <c r="AP77" s="47">
        <v>-0.19917901412117739</v>
      </c>
      <c r="AQ77" s="39">
        <f t="shared" si="21"/>
        <v>-12924575</v>
      </c>
      <c r="AR77" s="47">
        <f t="shared" si="18"/>
        <v>-4.7023069155738319E-2</v>
      </c>
    </row>
    <row r="78" spans="2:44" x14ac:dyDescent="0.3">
      <c r="B78" s="59" t="s">
        <v>132</v>
      </c>
      <c r="C78" s="37" t="s">
        <v>133</v>
      </c>
      <c r="D78" s="38">
        <v>702314</v>
      </c>
      <c r="E78" s="38">
        <v>704855</v>
      </c>
      <c r="F78" s="58">
        <f t="shared" si="15"/>
        <v>3.6180397941661421E-3</v>
      </c>
      <c r="G78" s="94">
        <v>591.34479599999997</v>
      </c>
      <c r="H78" s="94">
        <v>594.04786200000001</v>
      </c>
      <c r="I78" s="58">
        <f t="shared" si="22"/>
        <v>4.5710489350447173E-3</v>
      </c>
      <c r="J78" s="93">
        <v>16080.060675999999</v>
      </c>
      <c r="K78" s="93">
        <v>16778.251856999999</v>
      </c>
      <c r="L78" s="66">
        <f t="shared" si="2"/>
        <v>4.3419685725568972E-2</v>
      </c>
      <c r="M78" s="79">
        <v>714402546</v>
      </c>
      <c r="N78" s="39">
        <v>39548901</v>
      </c>
      <c r="O78" s="85">
        <v>39736986</v>
      </c>
      <c r="P78" s="40">
        <v>188085</v>
      </c>
      <c r="Q78" s="40">
        <v>0</v>
      </c>
      <c r="R78" s="40">
        <f t="shared" si="23"/>
        <v>188085</v>
      </c>
      <c r="S78" s="68">
        <f t="shared" si="24"/>
        <v>4.7557579412889376E-3</v>
      </c>
      <c r="T78" s="42">
        <v>22456079</v>
      </c>
      <c r="U78" s="43">
        <v>22456079</v>
      </c>
      <c r="V78" s="70">
        <f t="shared" si="5"/>
        <v>0</v>
      </c>
      <c r="W78" s="71">
        <f t="shared" si="6"/>
        <v>0</v>
      </c>
      <c r="X78" s="73">
        <v>19993766</v>
      </c>
      <c r="Y78" s="87">
        <f t="shared" si="16"/>
        <v>19993766</v>
      </c>
      <c r="Z78" s="40">
        <v>19993766</v>
      </c>
      <c r="AA78" s="40">
        <v>0</v>
      </c>
      <c r="AB78" s="73">
        <f t="shared" si="7"/>
        <v>0</v>
      </c>
      <c r="AC78" s="74">
        <f t="shared" si="8"/>
        <v>0</v>
      </c>
      <c r="AD78" s="73">
        <f t="shared" si="25"/>
        <v>81998746</v>
      </c>
      <c r="AE78" s="87">
        <f t="shared" si="26"/>
        <v>82186831</v>
      </c>
      <c r="AF78" s="91">
        <f t="shared" si="27"/>
        <v>116.60104702385597</v>
      </c>
      <c r="AG78" s="44">
        <f t="shared" si="12"/>
        <v>188085</v>
      </c>
      <c r="AH78" s="45">
        <f t="shared" si="17"/>
        <v>2.2937545898567765E-3</v>
      </c>
      <c r="AI78" s="45">
        <f t="shared" si="28"/>
        <v>2.6327593742925997E-4</v>
      </c>
      <c r="AJ78" s="41">
        <f t="shared" si="29"/>
        <v>0.11504274650219401</v>
      </c>
      <c r="AK78" s="75">
        <f t="shared" si="19"/>
        <v>1</v>
      </c>
      <c r="AL78" s="75">
        <f t="shared" si="20"/>
        <v>0</v>
      </c>
      <c r="AM78" s="46">
        <v>113947750</v>
      </c>
      <c r="AN78" s="46">
        <v>80873384</v>
      </c>
      <c r="AO78" s="39">
        <v>-33074366</v>
      </c>
      <c r="AP78" s="47">
        <v>-0.29025905294312526</v>
      </c>
      <c r="AQ78" s="39">
        <f t="shared" si="21"/>
        <v>1313447</v>
      </c>
      <c r="AR78" s="47">
        <f t="shared" si="18"/>
        <v>1.6240782010556155E-2</v>
      </c>
    </row>
    <row r="79" spans="2:44" x14ac:dyDescent="0.3">
      <c r="B79" s="59" t="s">
        <v>134</v>
      </c>
      <c r="C79" s="37" t="s">
        <v>135</v>
      </c>
      <c r="D79" s="38">
        <v>749222</v>
      </c>
      <c r="E79" s="38">
        <v>756061</v>
      </c>
      <c r="F79" s="58">
        <f t="shared" si="15"/>
        <v>9.1281355859811914E-3</v>
      </c>
      <c r="G79" s="94">
        <v>726.227441</v>
      </c>
      <c r="H79" s="94">
        <v>713.37586399999998</v>
      </c>
      <c r="I79" s="58">
        <f t="shared" si="22"/>
        <v>-1.7696352787638633E-2</v>
      </c>
      <c r="J79" s="93">
        <v>17852.281501000001</v>
      </c>
      <c r="K79" s="93">
        <v>18591.608494</v>
      </c>
      <c r="L79" s="66">
        <f t="shared" si="2"/>
        <v>4.1413585874644936E-2</v>
      </c>
      <c r="M79" s="79">
        <v>738090493</v>
      </c>
      <c r="N79" s="39">
        <v>45183820</v>
      </c>
      <c r="O79" s="85">
        <v>44937323</v>
      </c>
      <c r="P79" s="40">
        <v>506223</v>
      </c>
      <c r="Q79" s="40">
        <v>-752720</v>
      </c>
      <c r="R79" s="40">
        <f t="shared" si="23"/>
        <v>-246497</v>
      </c>
      <c r="S79" s="68">
        <f t="shared" si="24"/>
        <v>-5.4554263008306956E-3</v>
      </c>
      <c r="T79" s="42">
        <v>19934939</v>
      </c>
      <c r="U79" s="43">
        <v>19934939</v>
      </c>
      <c r="V79" s="70">
        <f t="shared" si="5"/>
        <v>0</v>
      </c>
      <c r="W79" s="71">
        <f t="shared" si="6"/>
        <v>0</v>
      </c>
      <c r="X79" s="73">
        <v>14215745</v>
      </c>
      <c r="Y79" s="87">
        <f t="shared" si="16"/>
        <v>14215745</v>
      </c>
      <c r="Z79" s="40">
        <v>14215745</v>
      </c>
      <c r="AA79" s="40">
        <v>0</v>
      </c>
      <c r="AB79" s="73">
        <f t="shared" si="7"/>
        <v>0</v>
      </c>
      <c r="AC79" s="74">
        <f t="shared" si="8"/>
        <v>0</v>
      </c>
      <c r="AD79" s="73">
        <f t="shared" si="25"/>
        <v>79334504</v>
      </c>
      <c r="AE79" s="87">
        <f t="shared" si="26"/>
        <v>79088007</v>
      </c>
      <c r="AF79" s="91">
        <f t="shared" si="27"/>
        <v>104.60532549622319</v>
      </c>
      <c r="AG79" s="44">
        <f t="shared" si="12"/>
        <v>-246497</v>
      </c>
      <c r="AH79" s="45">
        <f t="shared" si="17"/>
        <v>-3.1070591933113996E-3</v>
      </c>
      <c r="AI79" s="45">
        <f t="shared" si="28"/>
        <v>-3.3396582443177467E-4</v>
      </c>
      <c r="AJ79" s="41">
        <f t="shared" si="29"/>
        <v>0.10715218221893559</v>
      </c>
      <c r="AK79" s="75">
        <f t="shared" si="19"/>
        <v>0</v>
      </c>
      <c r="AL79" s="75">
        <f t="shared" si="20"/>
        <v>1</v>
      </c>
      <c r="AM79" s="46">
        <v>125099421</v>
      </c>
      <c r="AN79" s="46">
        <v>81067598</v>
      </c>
      <c r="AO79" s="39">
        <v>-44031823</v>
      </c>
      <c r="AP79" s="47">
        <v>-0.35197463463879664</v>
      </c>
      <c r="AQ79" s="39">
        <f t="shared" si="21"/>
        <v>-1979591</v>
      </c>
      <c r="AR79" s="47">
        <f t="shared" si="18"/>
        <v>-2.441901633745211E-2</v>
      </c>
    </row>
    <row r="80" spans="2:44" x14ac:dyDescent="0.3">
      <c r="B80" s="59" t="s">
        <v>136</v>
      </c>
      <c r="C80" s="37" t="s">
        <v>137</v>
      </c>
      <c r="D80" s="38">
        <v>269168</v>
      </c>
      <c r="E80" s="38">
        <v>269994</v>
      </c>
      <c r="F80" s="58">
        <f t="shared" ref="F80:F117" si="30">IF(D80=0,0,(E80-D80)/D80)</f>
        <v>3.0687154490875589E-3</v>
      </c>
      <c r="G80" s="94">
        <v>716.47220300000004</v>
      </c>
      <c r="H80" s="94">
        <v>728.13647300000002</v>
      </c>
      <c r="I80" s="58">
        <f t="shared" ref="I80:I111" si="31">IF(G80=0,0,(H80-G80)/G80)</f>
        <v>1.6280143111148705E-2</v>
      </c>
      <c r="J80" s="93">
        <v>14688.548745</v>
      </c>
      <c r="K80" s="93">
        <v>15384.387154</v>
      </c>
      <c r="L80" s="66">
        <f t="shared" ref="L80:L116" si="32">IF(J80=0,0,(K80-J80)/J80)</f>
        <v>4.7372849495214031E-2</v>
      </c>
      <c r="M80" s="79">
        <v>353040631</v>
      </c>
      <c r="N80" s="39">
        <v>25300966</v>
      </c>
      <c r="O80" s="85">
        <v>25087744</v>
      </c>
      <c r="P80" s="40">
        <v>61141</v>
      </c>
      <c r="Q80" s="40">
        <v>-274363</v>
      </c>
      <c r="R80" s="40">
        <f t="shared" ref="R80:R111" si="33">O80-N80</f>
        <v>-213222</v>
      </c>
      <c r="S80" s="68">
        <f t="shared" ref="S80:S111" si="34">IF(N80=0,0,R80/N80)</f>
        <v>-8.4274252611540607E-3</v>
      </c>
      <c r="T80" s="42">
        <v>14606112</v>
      </c>
      <c r="U80" s="43">
        <v>14606112</v>
      </c>
      <c r="V80" s="70">
        <f t="shared" ref="V80:V117" si="35">U80-T80</f>
        <v>0</v>
      </c>
      <c r="W80" s="71">
        <f t="shared" ref="W80:W117" si="36">IF(T80=0,0,V80/T80)</f>
        <v>0</v>
      </c>
      <c r="X80" s="73">
        <v>10092866</v>
      </c>
      <c r="Y80" s="87">
        <f t="shared" si="16"/>
        <v>10125136</v>
      </c>
      <c r="Z80" s="40">
        <v>10125136</v>
      </c>
      <c r="AA80" s="40">
        <v>0</v>
      </c>
      <c r="AB80" s="73">
        <f t="shared" ref="AB80:AB117" si="37">Y80-X80</f>
        <v>32270</v>
      </c>
      <c r="AC80" s="74">
        <f t="shared" ref="AC80:AC117" si="38">IF(X80=0,0,AB80/X80)</f>
        <v>3.1973078806356884E-3</v>
      </c>
      <c r="AD80" s="73">
        <f t="shared" ref="AD80:AD111" si="39">N80+T80+X80</f>
        <v>49999944</v>
      </c>
      <c r="AE80" s="87">
        <f t="shared" ref="AE80:AE111" si="40">O80+U80+Y80</f>
        <v>49818992</v>
      </c>
      <c r="AF80" s="91">
        <f t="shared" ref="AF80:AF111" si="41">AE80/E80</f>
        <v>184.51888560486529</v>
      </c>
      <c r="AG80" s="44">
        <f t="shared" ref="AG80:AG116" si="42">AE80-AD80</f>
        <v>-180952</v>
      </c>
      <c r="AH80" s="45">
        <f t="shared" ref="AH80:AH117" si="43">IF(AD80=0,0,(AE80-AD80)/AD80)</f>
        <v>-3.6190440533293397E-3</v>
      </c>
      <c r="AI80" s="45">
        <f t="shared" ref="AI80:AI111" si="44">IF(M80=0,0,AG80/M80)</f>
        <v>-5.1255290216156452E-4</v>
      </c>
      <c r="AJ80" s="41">
        <f t="shared" ref="AJ80:AJ111" si="45">AE80/M80</f>
        <v>0.14111404644526596</v>
      </c>
      <c r="AK80" s="75">
        <f t="shared" si="19"/>
        <v>0</v>
      </c>
      <c r="AL80" s="75">
        <f t="shared" si="20"/>
        <v>1</v>
      </c>
      <c r="AM80" s="46">
        <v>63370750</v>
      </c>
      <c r="AN80" s="46">
        <v>50397709</v>
      </c>
      <c r="AO80" s="39">
        <v>-12973041</v>
      </c>
      <c r="AP80" s="47">
        <v>-0.20471654509375381</v>
      </c>
      <c r="AQ80" s="39">
        <f t="shared" si="21"/>
        <v>-578717</v>
      </c>
      <c r="AR80" s="47">
        <f t="shared" si="18"/>
        <v>-1.1483002134085103E-2</v>
      </c>
    </row>
    <row r="81" spans="2:44" x14ac:dyDescent="0.3">
      <c r="B81" s="59" t="s">
        <v>138</v>
      </c>
      <c r="C81" s="37" t="s">
        <v>139</v>
      </c>
      <c r="D81" s="38">
        <v>587362</v>
      </c>
      <c r="E81" s="38">
        <v>593498</v>
      </c>
      <c r="F81" s="58">
        <f t="shared" si="30"/>
        <v>1.0446709184455243E-2</v>
      </c>
      <c r="G81" s="94">
        <v>629.52589</v>
      </c>
      <c r="H81" s="94">
        <v>627.52962100000002</v>
      </c>
      <c r="I81" s="58">
        <f t="shared" si="31"/>
        <v>-3.1710673567372804E-3</v>
      </c>
      <c r="J81" s="93">
        <v>15210.795074</v>
      </c>
      <c r="K81" s="93">
        <v>15597.471562000001</v>
      </c>
      <c r="L81" s="66">
        <f t="shared" si="32"/>
        <v>2.5421188446680995E-2</v>
      </c>
      <c r="M81" s="79">
        <v>542259246</v>
      </c>
      <c r="N81" s="39">
        <v>19787472</v>
      </c>
      <c r="O81" s="85">
        <v>20241659</v>
      </c>
      <c r="P81" s="40">
        <v>454187</v>
      </c>
      <c r="Q81" s="40">
        <v>0</v>
      </c>
      <c r="R81" s="40">
        <f t="shared" si="33"/>
        <v>454187</v>
      </c>
      <c r="S81" s="68">
        <f t="shared" si="34"/>
        <v>2.2953260527671247E-2</v>
      </c>
      <c r="T81" s="42">
        <v>0</v>
      </c>
      <c r="U81" s="43">
        <v>0</v>
      </c>
      <c r="V81" s="70">
        <f t="shared" si="35"/>
        <v>0</v>
      </c>
      <c r="W81" s="71">
        <f t="shared" si="36"/>
        <v>0</v>
      </c>
      <c r="X81" s="73">
        <v>9942634</v>
      </c>
      <c r="Y81" s="87">
        <f t="shared" ref="Y81:Y117" si="46">Z81+AA81</f>
        <v>10027893</v>
      </c>
      <c r="Z81" s="40">
        <v>0</v>
      </c>
      <c r="AA81" s="40">
        <v>10027893</v>
      </c>
      <c r="AB81" s="73">
        <f t="shared" si="37"/>
        <v>85259</v>
      </c>
      <c r="AC81" s="74">
        <f t="shared" si="38"/>
        <v>8.5750918720331054E-3</v>
      </c>
      <c r="AD81" s="73">
        <f t="shared" si="39"/>
        <v>29730106</v>
      </c>
      <c r="AE81" s="87">
        <f t="shared" si="40"/>
        <v>30269552</v>
      </c>
      <c r="AF81" s="91">
        <f t="shared" si="41"/>
        <v>51.001944404193445</v>
      </c>
      <c r="AG81" s="44">
        <f t="shared" si="42"/>
        <v>539446</v>
      </c>
      <c r="AH81" s="45">
        <f t="shared" si="43"/>
        <v>1.8144772171347117E-2</v>
      </c>
      <c r="AI81" s="45">
        <f t="shared" si="44"/>
        <v>9.948119907207632E-4</v>
      </c>
      <c r="AJ81" s="41">
        <f t="shared" si="45"/>
        <v>5.582118188538919E-2</v>
      </c>
      <c r="AK81" s="75">
        <f t="shared" ref="AK81:AK117" si="47">IF(AG81&gt;0,1,0)</f>
        <v>1</v>
      </c>
      <c r="AL81" s="75">
        <f t="shared" ref="AL81:AL117" si="48">IF(AG81&lt;0,1,0)</f>
        <v>0</v>
      </c>
      <c r="AM81" s="46">
        <v>74839181</v>
      </c>
      <c r="AN81" s="46">
        <v>49554711</v>
      </c>
      <c r="AO81" s="39">
        <v>-25284470</v>
      </c>
      <c r="AP81" s="47">
        <v>-0.33785070416524199</v>
      </c>
      <c r="AQ81" s="39">
        <f t="shared" ref="AQ81:AQ117" si="49">AE81-AN81</f>
        <v>-19285159</v>
      </c>
      <c r="AR81" s="47">
        <f t="shared" ref="AR81:AR117" si="50">IF(AN81=0,0,AQ81/AN81)</f>
        <v>-0.38916903379781592</v>
      </c>
    </row>
    <row r="82" spans="2:44" x14ac:dyDescent="0.3">
      <c r="B82" s="48" t="s">
        <v>140</v>
      </c>
      <c r="C82" s="37" t="s">
        <v>141</v>
      </c>
      <c r="D82" s="38">
        <v>1951762</v>
      </c>
      <c r="E82" s="38">
        <v>1957777</v>
      </c>
      <c r="F82" s="58">
        <f t="shared" si="30"/>
        <v>3.0818306740268537E-3</v>
      </c>
      <c r="G82" s="94">
        <v>653.44338900000002</v>
      </c>
      <c r="H82" s="94">
        <v>635.92534699999999</v>
      </c>
      <c r="I82" s="58">
        <f t="shared" si="31"/>
        <v>-2.680881357879961E-2</v>
      </c>
      <c r="J82" s="93">
        <v>17668.404437000001</v>
      </c>
      <c r="K82" s="93">
        <v>18540.844822999999</v>
      </c>
      <c r="L82" s="66">
        <f t="shared" si="32"/>
        <v>4.9378560984997127E-2</v>
      </c>
      <c r="M82" s="79">
        <v>1880113220</v>
      </c>
      <c r="N82" s="39">
        <v>103685273</v>
      </c>
      <c r="O82" s="85">
        <v>104130503</v>
      </c>
      <c r="P82" s="40">
        <v>445230</v>
      </c>
      <c r="Q82" s="40">
        <v>0</v>
      </c>
      <c r="R82" s="40">
        <f t="shared" si="33"/>
        <v>445230</v>
      </c>
      <c r="S82" s="68">
        <f t="shared" si="34"/>
        <v>4.2940524446514212E-3</v>
      </c>
      <c r="T82" s="42">
        <v>35571384</v>
      </c>
      <c r="U82" s="43">
        <v>35571384</v>
      </c>
      <c r="V82" s="70">
        <f t="shared" si="35"/>
        <v>0</v>
      </c>
      <c r="W82" s="71">
        <f t="shared" si="36"/>
        <v>0</v>
      </c>
      <c r="X82" s="73">
        <v>29046288</v>
      </c>
      <c r="Y82" s="87">
        <f t="shared" si="46"/>
        <v>29046288</v>
      </c>
      <c r="Z82" s="40">
        <v>0</v>
      </c>
      <c r="AA82" s="40">
        <v>29046288</v>
      </c>
      <c r="AB82" s="73">
        <f t="shared" si="37"/>
        <v>0</v>
      </c>
      <c r="AC82" s="74">
        <f t="shared" si="38"/>
        <v>0</v>
      </c>
      <c r="AD82" s="73">
        <f t="shared" si="39"/>
        <v>168302945</v>
      </c>
      <c r="AE82" s="87">
        <f t="shared" si="40"/>
        <v>168748175</v>
      </c>
      <c r="AF82" s="91">
        <f t="shared" si="41"/>
        <v>86.193767216593102</v>
      </c>
      <c r="AG82" s="44">
        <f t="shared" si="42"/>
        <v>445230</v>
      </c>
      <c r="AH82" s="45">
        <f t="shared" si="43"/>
        <v>2.64540825473969E-3</v>
      </c>
      <c r="AI82" s="45">
        <f t="shared" si="44"/>
        <v>2.3681020656830443E-4</v>
      </c>
      <c r="AJ82" s="41">
        <f t="shared" si="45"/>
        <v>8.9754262245972619E-2</v>
      </c>
      <c r="AK82" s="75">
        <f t="shared" si="47"/>
        <v>1</v>
      </c>
      <c r="AL82" s="75">
        <f t="shared" si="48"/>
        <v>0</v>
      </c>
      <c r="AM82" s="46">
        <v>295879125</v>
      </c>
      <c r="AN82" s="46">
        <v>174607708</v>
      </c>
      <c r="AO82" s="39">
        <v>-121271417</v>
      </c>
      <c r="AP82" s="47">
        <v>-0.40986810745773294</v>
      </c>
      <c r="AQ82" s="39">
        <f t="shared" si="49"/>
        <v>-5859533</v>
      </c>
      <c r="AR82" s="47">
        <f t="shared" si="50"/>
        <v>-3.3558272238474143E-2</v>
      </c>
    </row>
    <row r="83" spans="2:44" x14ac:dyDescent="0.3">
      <c r="B83" s="60" t="s">
        <v>142</v>
      </c>
      <c r="C83" s="37" t="s">
        <v>143</v>
      </c>
      <c r="D83" s="38">
        <v>477125</v>
      </c>
      <c r="E83" s="38">
        <v>481948</v>
      </c>
      <c r="F83" s="58">
        <f t="shared" si="30"/>
        <v>1.0108462143044276E-2</v>
      </c>
      <c r="G83" s="94">
        <v>781.35881600000005</v>
      </c>
      <c r="H83" s="94">
        <v>745.36048500000004</v>
      </c>
      <c r="I83" s="58">
        <f t="shared" si="31"/>
        <v>-4.607144664251156E-2</v>
      </c>
      <c r="J83" s="93">
        <v>19239.109611</v>
      </c>
      <c r="K83" s="93">
        <v>19775.217356000001</v>
      </c>
      <c r="L83" s="66">
        <f t="shared" si="32"/>
        <v>2.786551747142604E-2</v>
      </c>
      <c r="M83" s="79">
        <v>456619737</v>
      </c>
      <c r="N83" s="39">
        <v>28018699</v>
      </c>
      <c r="O83" s="85">
        <v>27874366</v>
      </c>
      <c r="P83" s="40">
        <v>356998</v>
      </c>
      <c r="Q83" s="40">
        <v>-501331</v>
      </c>
      <c r="R83" s="40">
        <f t="shared" si="33"/>
        <v>-144333</v>
      </c>
      <c r="S83" s="68">
        <f t="shared" si="34"/>
        <v>-5.1513098449003647E-3</v>
      </c>
      <c r="T83" s="42">
        <v>12943668</v>
      </c>
      <c r="U83" s="43">
        <v>12943668</v>
      </c>
      <c r="V83" s="70">
        <f t="shared" si="35"/>
        <v>0</v>
      </c>
      <c r="W83" s="71">
        <f t="shared" si="36"/>
        <v>0</v>
      </c>
      <c r="X83" s="73">
        <v>7825314</v>
      </c>
      <c r="Y83" s="87">
        <f t="shared" si="46"/>
        <v>8285115</v>
      </c>
      <c r="Z83" s="40">
        <v>8285115</v>
      </c>
      <c r="AA83" s="40">
        <v>0</v>
      </c>
      <c r="AB83" s="73">
        <f t="shared" si="37"/>
        <v>459801</v>
      </c>
      <c r="AC83" s="74">
        <f t="shared" si="38"/>
        <v>5.875815334694557E-2</v>
      </c>
      <c r="AD83" s="73">
        <f t="shared" si="39"/>
        <v>48787681</v>
      </c>
      <c r="AE83" s="87">
        <f t="shared" si="40"/>
        <v>49103149</v>
      </c>
      <c r="AF83" s="91">
        <f t="shared" si="41"/>
        <v>101.88474482724277</v>
      </c>
      <c r="AG83" s="44">
        <f t="shared" si="42"/>
        <v>315468</v>
      </c>
      <c r="AH83" s="45">
        <f t="shared" si="43"/>
        <v>6.4661404996888454E-3</v>
      </c>
      <c r="AI83" s="45">
        <f t="shared" si="44"/>
        <v>6.9087683785337554E-4</v>
      </c>
      <c r="AJ83" s="41">
        <f t="shared" si="45"/>
        <v>0.10753619482725076</v>
      </c>
      <c r="AK83" s="75">
        <f t="shared" si="47"/>
        <v>1</v>
      </c>
      <c r="AL83" s="75">
        <f t="shared" si="48"/>
        <v>0</v>
      </c>
      <c r="AM83" s="46">
        <v>78487633</v>
      </c>
      <c r="AN83" s="46">
        <v>48304528</v>
      </c>
      <c r="AO83" s="39">
        <v>-30183105</v>
      </c>
      <c r="AP83" s="47">
        <v>-0.38455873678850783</v>
      </c>
      <c r="AQ83" s="39">
        <f t="shared" si="49"/>
        <v>798621</v>
      </c>
      <c r="AR83" s="47">
        <f t="shared" si="50"/>
        <v>1.6533046342984657E-2</v>
      </c>
    </row>
    <row r="84" spans="2:44" x14ac:dyDescent="0.3">
      <c r="B84" s="60" t="s">
        <v>144</v>
      </c>
      <c r="C84" s="37" t="s">
        <v>145</v>
      </c>
      <c r="D84" s="38">
        <v>1448103</v>
      </c>
      <c r="E84" s="38">
        <v>1459478</v>
      </c>
      <c r="F84" s="58">
        <f t="shared" si="30"/>
        <v>7.8551042294643398E-3</v>
      </c>
      <c r="G84" s="94">
        <v>709.33443799999998</v>
      </c>
      <c r="H84" s="94">
        <v>678.65642700000001</v>
      </c>
      <c r="I84" s="58">
        <f t="shared" si="31"/>
        <v>-4.324900830488082E-2</v>
      </c>
      <c r="J84" s="93">
        <v>18691.694038000001</v>
      </c>
      <c r="K84" s="93">
        <v>19292.185108999998</v>
      </c>
      <c r="L84" s="66">
        <f t="shared" si="32"/>
        <v>3.2126091395419012E-2</v>
      </c>
      <c r="M84" s="79">
        <v>1386292976</v>
      </c>
      <c r="N84" s="39">
        <v>86954476</v>
      </c>
      <c r="O84" s="85">
        <v>86414143</v>
      </c>
      <c r="P84" s="40">
        <v>841978</v>
      </c>
      <c r="Q84" s="40">
        <v>-1382311</v>
      </c>
      <c r="R84" s="40">
        <f t="shared" si="33"/>
        <v>-540333</v>
      </c>
      <c r="S84" s="68">
        <f t="shared" si="34"/>
        <v>-6.2139756899920826E-3</v>
      </c>
      <c r="T84" s="42">
        <v>40175664</v>
      </c>
      <c r="U84" s="43">
        <v>40175664</v>
      </c>
      <c r="V84" s="70">
        <f t="shared" si="35"/>
        <v>0</v>
      </c>
      <c r="W84" s="71">
        <f t="shared" si="36"/>
        <v>0</v>
      </c>
      <c r="X84" s="73">
        <v>23021005</v>
      </c>
      <c r="Y84" s="87">
        <f t="shared" si="46"/>
        <v>23418203</v>
      </c>
      <c r="Z84" s="40">
        <v>0</v>
      </c>
      <c r="AA84" s="40">
        <v>23418203</v>
      </c>
      <c r="AB84" s="73">
        <f t="shared" si="37"/>
        <v>397198</v>
      </c>
      <c r="AC84" s="74">
        <f t="shared" si="38"/>
        <v>1.7253721112523105E-2</v>
      </c>
      <c r="AD84" s="73">
        <f t="shared" si="39"/>
        <v>150151145</v>
      </c>
      <c r="AE84" s="87">
        <f t="shared" si="40"/>
        <v>150008010</v>
      </c>
      <c r="AF84" s="91">
        <f t="shared" si="41"/>
        <v>102.78196039954011</v>
      </c>
      <c r="AG84" s="44">
        <f t="shared" si="42"/>
        <v>-143135</v>
      </c>
      <c r="AH84" s="45">
        <f t="shared" si="43"/>
        <v>-9.532727839005157E-4</v>
      </c>
      <c r="AI84" s="45">
        <f t="shared" si="44"/>
        <v>-1.0325018050152769E-4</v>
      </c>
      <c r="AJ84" s="41">
        <f t="shared" si="45"/>
        <v>0.10820801417665121</v>
      </c>
      <c r="AK84" s="75">
        <f t="shared" si="47"/>
        <v>0</v>
      </c>
      <c r="AL84" s="75">
        <f t="shared" si="48"/>
        <v>1</v>
      </c>
      <c r="AM84" s="46">
        <v>237569673</v>
      </c>
      <c r="AN84" s="46">
        <v>150272492</v>
      </c>
      <c r="AO84" s="39">
        <v>-87297181</v>
      </c>
      <c r="AP84" s="47">
        <v>-0.36745928004034423</v>
      </c>
      <c r="AQ84" s="39">
        <f t="shared" si="49"/>
        <v>-264482</v>
      </c>
      <c r="AR84" s="47">
        <f t="shared" si="50"/>
        <v>-1.7600160646833486E-3</v>
      </c>
    </row>
    <row r="85" spans="2:44" x14ac:dyDescent="0.3">
      <c r="B85" s="59" t="s">
        <v>146</v>
      </c>
      <c r="C85" s="37" t="s">
        <v>147</v>
      </c>
      <c r="D85" s="38">
        <v>242299</v>
      </c>
      <c r="E85" s="38">
        <v>241916</v>
      </c>
      <c r="F85" s="58">
        <f t="shared" si="30"/>
        <v>-1.5806916248106678E-3</v>
      </c>
      <c r="G85" s="94">
        <v>581.64244599999995</v>
      </c>
      <c r="H85" s="94">
        <v>585.07892000000004</v>
      </c>
      <c r="I85" s="58">
        <f t="shared" si="31"/>
        <v>5.9082242426304792E-3</v>
      </c>
      <c r="J85" s="93">
        <v>14558.303073999999</v>
      </c>
      <c r="K85" s="93">
        <v>15293.034345</v>
      </c>
      <c r="L85" s="66">
        <f t="shared" si="32"/>
        <v>5.0468194491167975E-2</v>
      </c>
      <c r="M85" s="79">
        <v>267184483</v>
      </c>
      <c r="N85" s="39">
        <v>21197633</v>
      </c>
      <c r="O85" s="85">
        <v>21169283</v>
      </c>
      <c r="P85" s="40">
        <v>-28350</v>
      </c>
      <c r="Q85" s="40">
        <v>0</v>
      </c>
      <c r="R85" s="40">
        <f t="shared" si="33"/>
        <v>-28350</v>
      </c>
      <c r="S85" s="68">
        <f t="shared" si="34"/>
        <v>-1.337413474419526E-3</v>
      </c>
      <c r="T85" s="42">
        <v>13614870</v>
      </c>
      <c r="U85" s="43">
        <v>13614870</v>
      </c>
      <c r="V85" s="70">
        <f t="shared" si="35"/>
        <v>0</v>
      </c>
      <c r="W85" s="71">
        <f t="shared" si="36"/>
        <v>0</v>
      </c>
      <c r="X85" s="73">
        <v>12586219</v>
      </c>
      <c r="Y85" s="87">
        <f t="shared" si="46"/>
        <v>12677325</v>
      </c>
      <c r="Z85" s="40">
        <v>12677325</v>
      </c>
      <c r="AA85" s="40">
        <v>0</v>
      </c>
      <c r="AB85" s="73">
        <f t="shared" si="37"/>
        <v>91106</v>
      </c>
      <c r="AC85" s="74">
        <f t="shared" si="38"/>
        <v>7.2385519432007338E-3</v>
      </c>
      <c r="AD85" s="73">
        <f t="shared" si="39"/>
        <v>47398722</v>
      </c>
      <c r="AE85" s="87">
        <f t="shared" si="40"/>
        <v>47461478</v>
      </c>
      <c r="AF85" s="91">
        <f t="shared" si="41"/>
        <v>196.18990889399626</v>
      </c>
      <c r="AG85" s="44">
        <f t="shared" si="42"/>
        <v>62756</v>
      </c>
      <c r="AH85" s="45">
        <f t="shared" si="43"/>
        <v>1.3240019424996311E-3</v>
      </c>
      <c r="AI85" s="45">
        <f t="shared" si="44"/>
        <v>2.3487890949116234E-4</v>
      </c>
      <c r="AJ85" s="41">
        <f t="shared" si="45"/>
        <v>0.17763560767860909</v>
      </c>
      <c r="AK85" s="75">
        <f t="shared" si="47"/>
        <v>1</v>
      </c>
      <c r="AL85" s="75">
        <f t="shared" si="48"/>
        <v>0</v>
      </c>
      <c r="AM85" s="46">
        <v>56768717</v>
      </c>
      <c r="AN85" s="46">
        <v>46273117</v>
      </c>
      <c r="AO85" s="39">
        <v>-10495600</v>
      </c>
      <c r="AP85" s="47">
        <v>-0.18488351603930031</v>
      </c>
      <c r="AQ85" s="39">
        <f t="shared" si="49"/>
        <v>1188361</v>
      </c>
      <c r="AR85" s="47">
        <f t="shared" si="50"/>
        <v>2.5681455606286475E-2</v>
      </c>
    </row>
    <row r="86" spans="2:44" x14ac:dyDescent="0.3">
      <c r="B86" s="59" t="s">
        <v>148</v>
      </c>
      <c r="C86" s="37" t="s">
        <v>149</v>
      </c>
      <c r="D86" s="38">
        <v>572566</v>
      </c>
      <c r="E86" s="38">
        <v>572352</v>
      </c>
      <c r="F86" s="58">
        <f t="shared" si="30"/>
        <v>-3.7375603860515644E-4</v>
      </c>
      <c r="G86" s="94">
        <v>607.66380100000003</v>
      </c>
      <c r="H86" s="94">
        <v>610.86315400000001</v>
      </c>
      <c r="I86" s="58">
        <f t="shared" si="31"/>
        <v>5.2650050813212316E-3</v>
      </c>
      <c r="J86" s="93">
        <v>15645.649713999999</v>
      </c>
      <c r="K86" s="93">
        <v>16276.166039</v>
      </c>
      <c r="L86" s="66">
        <f t="shared" si="32"/>
        <v>4.029978534134019E-2</v>
      </c>
      <c r="M86" s="79">
        <v>594247540</v>
      </c>
      <c r="N86" s="39">
        <v>47567203</v>
      </c>
      <c r="O86" s="85">
        <v>47551363</v>
      </c>
      <c r="P86" s="40">
        <v>-15840</v>
      </c>
      <c r="Q86" s="40">
        <v>0</v>
      </c>
      <c r="R86" s="40">
        <f t="shared" si="33"/>
        <v>-15840</v>
      </c>
      <c r="S86" s="68">
        <f t="shared" si="34"/>
        <v>-3.3300255219967422E-4</v>
      </c>
      <c r="T86" s="42">
        <v>20760448</v>
      </c>
      <c r="U86" s="43">
        <v>20760448</v>
      </c>
      <c r="V86" s="70">
        <f t="shared" si="35"/>
        <v>0</v>
      </c>
      <c r="W86" s="71">
        <f t="shared" si="36"/>
        <v>0</v>
      </c>
      <c r="X86" s="73">
        <v>14563891</v>
      </c>
      <c r="Y86" s="87">
        <f t="shared" si="46"/>
        <v>14563891</v>
      </c>
      <c r="Z86" s="40">
        <v>14563891</v>
      </c>
      <c r="AA86" s="40">
        <v>0</v>
      </c>
      <c r="AB86" s="73">
        <f t="shared" si="37"/>
        <v>0</v>
      </c>
      <c r="AC86" s="74">
        <f t="shared" si="38"/>
        <v>0</v>
      </c>
      <c r="AD86" s="73">
        <f t="shared" si="39"/>
        <v>82891542</v>
      </c>
      <c r="AE86" s="87">
        <f t="shared" si="40"/>
        <v>82875702</v>
      </c>
      <c r="AF86" s="91">
        <f t="shared" si="41"/>
        <v>144.79848414961421</v>
      </c>
      <c r="AG86" s="44">
        <f t="shared" si="42"/>
        <v>-15840</v>
      </c>
      <c r="AH86" s="45">
        <f t="shared" si="43"/>
        <v>-1.9109307919497987E-4</v>
      </c>
      <c r="AI86" s="45">
        <f t="shared" si="44"/>
        <v>-2.665555838901748E-5</v>
      </c>
      <c r="AJ86" s="41">
        <f t="shared" si="45"/>
        <v>0.139463264753271</v>
      </c>
      <c r="AK86" s="75">
        <f t="shared" si="47"/>
        <v>0</v>
      </c>
      <c r="AL86" s="75">
        <f t="shared" si="48"/>
        <v>1</v>
      </c>
      <c r="AM86" s="46">
        <v>111283005</v>
      </c>
      <c r="AN86" s="46">
        <v>83332038</v>
      </c>
      <c r="AO86" s="39">
        <v>-27950967</v>
      </c>
      <c r="AP86" s="47">
        <v>-0.25117013150390755</v>
      </c>
      <c r="AQ86" s="39">
        <f t="shared" si="49"/>
        <v>-456336</v>
      </c>
      <c r="AR86" s="47">
        <f t="shared" si="50"/>
        <v>-5.4761171207645251E-3</v>
      </c>
    </row>
    <row r="87" spans="2:44" x14ac:dyDescent="0.3">
      <c r="B87" s="59" t="s">
        <v>150</v>
      </c>
      <c r="C87" s="37" t="s">
        <v>151</v>
      </c>
      <c r="D87" s="38">
        <v>580064</v>
      </c>
      <c r="E87" s="38">
        <v>580300</v>
      </c>
      <c r="F87" s="58">
        <f t="shared" si="30"/>
        <v>4.0685165774811055E-4</v>
      </c>
      <c r="G87" s="94">
        <v>593.046828</v>
      </c>
      <c r="H87" s="94">
        <v>597.78790100000003</v>
      </c>
      <c r="I87" s="58">
        <f t="shared" si="31"/>
        <v>7.9944327769004252E-3</v>
      </c>
      <c r="J87" s="93">
        <v>15006.288114000001</v>
      </c>
      <c r="K87" s="93">
        <v>15702.153431000001</v>
      </c>
      <c r="L87" s="66">
        <f t="shared" si="32"/>
        <v>4.6371581813812943E-2</v>
      </c>
      <c r="M87" s="79">
        <v>610100580</v>
      </c>
      <c r="N87" s="39">
        <v>47456502</v>
      </c>
      <c r="O87" s="85">
        <v>47473971</v>
      </c>
      <c r="P87" s="40">
        <v>17469</v>
      </c>
      <c r="Q87" s="40">
        <v>0</v>
      </c>
      <c r="R87" s="40">
        <f t="shared" si="33"/>
        <v>17469</v>
      </c>
      <c r="S87" s="68">
        <f t="shared" si="34"/>
        <v>3.6810551270719449E-4</v>
      </c>
      <c r="T87" s="42">
        <v>11628869</v>
      </c>
      <c r="U87" s="43">
        <v>11628869</v>
      </c>
      <c r="V87" s="70">
        <f t="shared" si="35"/>
        <v>0</v>
      </c>
      <c r="W87" s="71">
        <f t="shared" si="36"/>
        <v>0</v>
      </c>
      <c r="X87" s="73">
        <v>12874543</v>
      </c>
      <c r="Y87" s="87">
        <f t="shared" si="46"/>
        <v>12874543</v>
      </c>
      <c r="Z87" s="40">
        <v>12874543</v>
      </c>
      <c r="AA87" s="40">
        <v>0</v>
      </c>
      <c r="AB87" s="73">
        <f t="shared" si="37"/>
        <v>0</v>
      </c>
      <c r="AC87" s="74">
        <f t="shared" si="38"/>
        <v>0</v>
      </c>
      <c r="AD87" s="73">
        <f t="shared" si="39"/>
        <v>71959914</v>
      </c>
      <c r="AE87" s="87">
        <f t="shared" si="40"/>
        <v>71977383</v>
      </c>
      <c r="AF87" s="91">
        <f t="shared" si="41"/>
        <v>124.03478028605893</v>
      </c>
      <c r="AG87" s="44">
        <f t="shared" si="42"/>
        <v>17469</v>
      </c>
      <c r="AH87" s="45">
        <f t="shared" si="43"/>
        <v>2.4276015671725233E-4</v>
      </c>
      <c r="AI87" s="45">
        <f t="shared" si="44"/>
        <v>2.863298376146438E-5</v>
      </c>
      <c r="AJ87" s="41">
        <f t="shared" si="45"/>
        <v>0.11797625729187144</v>
      </c>
      <c r="AK87" s="75">
        <f t="shared" si="47"/>
        <v>1</v>
      </c>
      <c r="AL87" s="75">
        <f t="shared" si="48"/>
        <v>0</v>
      </c>
      <c r="AM87" s="46">
        <v>99555857</v>
      </c>
      <c r="AN87" s="46">
        <v>72117432</v>
      </c>
      <c r="AO87" s="39">
        <v>-27438425</v>
      </c>
      <c r="AP87" s="47">
        <v>-0.27560834517249949</v>
      </c>
      <c r="AQ87" s="39">
        <f t="shared" si="49"/>
        <v>-140049</v>
      </c>
      <c r="AR87" s="47">
        <f t="shared" si="50"/>
        <v>-1.9419576670450494E-3</v>
      </c>
    </row>
    <row r="88" spans="2:44" x14ac:dyDescent="0.3">
      <c r="B88" s="59" t="s">
        <v>152</v>
      </c>
      <c r="C88" s="37" t="s">
        <v>153</v>
      </c>
      <c r="D88" s="38">
        <v>573993</v>
      </c>
      <c r="E88" s="38">
        <v>578103</v>
      </c>
      <c r="F88" s="58">
        <f t="shared" si="30"/>
        <v>7.1603660671820044E-3</v>
      </c>
      <c r="G88" s="94">
        <v>763.22082499999999</v>
      </c>
      <c r="H88" s="94">
        <v>748.55892800000004</v>
      </c>
      <c r="I88" s="58">
        <f t="shared" si="31"/>
        <v>-1.9210556787414644E-2</v>
      </c>
      <c r="J88" s="93">
        <v>18181.261880999999</v>
      </c>
      <c r="K88" s="93">
        <v>19302.705980999999</v>
      </c>
      <c r="L88" s="66">
        <f t="shared" si="32"/>
        <v>6.1681312735060799E-2</v>
      </c>
      <c r="M88" s="79">
        <v>589226111</v>
      </c>
      <c r="N88" s="39">
        <v>11559889</v>
      </c>
      <c r="O88" s="85">
        <v>11260177</v>
      </c>
      <c r="P88" s="40">
        <v>304222</v>
      </c>
      <c r="Q88" s="40">
        <v>-603934</v>
      </c>
      <c r="R88" s="40">
        <f t="shared" si="33"/>
        <v>-299712</v>
      </c>
      <c r="S88" s="68">
        <f t="shared" si="34"/>
        <v>-2.5926892550611862E-2</v>
      </c>
      <c r="T88" s="42">
        <v>17762150</v>
      </c>
      <c r="U88" s="43">
        <v>17762150</v>
      </c>
      <c r="V88" s="70">
        <f t="shared" si="35"/>
        <v>0</v>
      </c>
      <c r="W88" s="71">
        <f t="shared" si="36"/>
        <v>0</v>
      </c>
      <c r="X88" s="73">
        <v>11710906</v>
      </c>
      <c r="Y88" s="87">
        <f t="shared" si="46"/>
        <v>11710906</v>
      </c>
      <c r="Z88" s="40">
        <v>11710906</v>
      </c>
      <c r="AA88" s="40">
        <v>0</v>
      </c>
      <c r="AB88" s="73">
        <f t="shared" si="37"/>
        <v>0</v>
      </c>
      <c r="AC88" s="74">
        <f t="shared" si="38"/>
        <v>0</v>
      </c>
      <c r="AD88" s="73">
        <f t="shared" si="39"/>
        <v>41032945</v>
      </c>
      <c r="AE88" s="87">
        <f t="shared" si="40"/>
        <v>40733233</v>
      </c>
      <c r="AF88" s="91">
        <f t="shared" si="41"/>
        <v>70.460165403051008</v>
      </c>
      <c r="AG88" s="44">
        <f t="shared" si="42"/>
        <v>-299712</v>
      </c>
      <c r="AH88" s="45">
        <f t="shared" si="43"/>
        <v>-7.3041796049491455E-3</v>
      </c>
      <c r="AI88" s="45">
        <f t="shared" si="44"/>
        <v>-5.086536295741313E-4</v>
      </c>
      <c r="AJ88" s="41">
        <f t="shared" si="45"/>
        <v>6.9130054217845072E-2</v>
      </c>
      <c r="AK88" s="75">
        <f t="shared" si="47"/>
        <v>0</v>
      </c>
      <c r="AL88" s="75">
        <f t="shared" si="48"/>
        <v>1</v>
      </c>
      <c r="AM88" s="46">
        <v>78952146</v>
      </c>
      <c r="AN88" s="46">
        <v>42594339</v>
      </c>
      <c r="AO88" s="39">
        <v>-36357807</v>
      </c>
      <c r="AP88" s="47">
        <v>-0.46050435411850615</v>
      </c>
      <c r="AQ88" s="39">
        <f t="shared" si="49"/>
        <v>-1861106</v>
      </c>
      <c r="AR88" s="47">
        <f t="shared" si="50"/>
        <v>-4.3693740616564093E-2</v>
      </c>
    </row>
    <row r="89" spans="2:44" x14ac:dyDescent="0.3">
      <c r="B89" s="59" t="s">
        <v>154</v>
      </c>
      <c r="C89" s="37" t="s">
        <v>155</v>
      </c>
      <c r="D89" s="38">
        <v>967793</v>
      </c>
      <c r="E89" s="38">
        <v>976755</v>
      </c>
      <c r="F89" s="58">
        <f t="shared" si="30"/>
        <v>9.2602447010879385E-3</v>
      </c>
      <c r="G89" s="94">
        <v>730.58310500000005</v>
      </c>
      <c r="H89" s="94">
        <v>730.42963799999995</v>
      </c>
      <c r="I89" s="58">
        <f t="shared" si="31"/>
        <v>-2.1006097588321796E-4</v>
      </c>
      <c r="J89" s="93">
        <v>23017.923934999999</v>
      </c>
      <c r="K89" s="93">
        <v>24812.976392</v>
      </c>
      <c r="L89" s="66">
        <f t="shared" si="32"/>
        <v>7.798498518237465E-2</v>
      </c>
      <c r="M89" s="79">
        <v>906508518</v>
      </c>
      <c r="N89" s="39">
        <v>11804896</v>
      </c>
      <c r="O89" s="85">
        <v>11472578</v>
      </c>
      <c r="P89" s="40">
        <v>663367</v>
      </c>
      <c r="Q89" s="40">
        <v>-995685</v>
      </c>
      <c r="R89" s="40">
        <f t="shared" si="33"/>
        <v>-332318</v>
      </c>
      <c r="S89" s="68">
        <f t="shared" si="34"/>
        <v>-2.8150862150755077E-2</v>
      </c>
      <c r="T89" s="42">
        <v>5499976</v>
      </c>
      <c r="U89" s="43">
        <v>5499976</v>
      </c>
      <c r="V89" s="70">
        <f t="shared" si="35"/>
        <v>0</v>
      </c>
      <c r="W89" s="71">
        <f t="shared" si="36"/>
        <v>0</v>
      </c>
      <c r="X89" s="73">
        <v>10874069</v>
      </c>
      <c r="Y89" s="87">
        <f t="shared" si="46"/>
        <v>10874069</v>
      </c>
      <c r="Z89" s="40">
        <v>0</v>
      </c>
      <c r="AA89" s="40">
        <v>10874069</v>
      </c>
      <c r="AB89" s="73">
        <f t="shared" si="37"/>
        <v>0</v>
      </c>
      <c r="AC89" s="74">
        <f t="shared" si="38"/>
        <v>0</v>
      </c>
      <c r="AD89" s="73">
        <f t="shared" si="39"/>
        <v>28178941</v>
      </c>
      <c r="AE89" s="87">
        <f t="shared" si="40"/>
        <v>27846623</v>
      </c>
      <c r="AF89" s="91">
        <f t="shared" si="41"/>
        <v>28.509322194409037</v>
      </c>
      <c r="AG89" s="44">
        <f t="shared" si="42"/>
        <v>-332318</v>
      </c>
      <c r="AH89" s="45">
        <f t="shared" si="43"/>
        <v>-1.1793133035056214E-2</v>
      </c>
      <c r="AI89" s="45">
        <f t="shared" si="44"/>
        <v>-3.6659114989143432E-4</v>
      </c>
      <c r="AJ89" s="41">
        <f t="shared" si="45"/>
        <v>3.071854532755753E-2</v>
      </c>
      <c r="AK89" s="75">
        <f t="shared" si="47"/>
        <v>0</v>
      </c>
      <c r="AL89" s="75">
        <f t="shared" si="48"/>
        <v>1</v>
      </c>
      <c r="AM89" s="46">
        <v>91197655</v>
      </c>
      <c r="AN89" s="46">
        <v>27523836</v>
      </c>
      <c r="AO89" s="39">
        <v>-63673819</v>
      </c>
      <c r="AP89" s="47">
        <v>-0.69819579242470653</v>
      </c>
      <c r="AQ89" s="39">
        <f t="shared" si="49"/>
        <v>322787</v>
      </c>
      <c r="AR89" s="47">
        <f t="shared" si="50"/>
        <v>1.1727544082154828E-2</v>
      </c>
    </row>
    <row r="90" spans="2:44" x14ac:dyDescent="0.3">
      <c r="B90" s="59" t="s">
        <v>156</v>
      </c>
      <c r="C90" s="37" t="s">
        <v>157</v>
      </c>
      <c r="D90" s="38">
        <v>2267322</v>
      </c>
      <c r="E90" s="38">
        <v>2249814</v>
      </c>
      <c r="F90" s="58">
        <f t="shared" si="30"/>
        <v>-7.7218851138038617E-3</v>
      </c>
      <c r="G90" s="94">
        <v>1094.470908</v>
      </c>
      <c r="H90" s="94">
        <v>1082.504079</v>
      </c>
      <c r="I90" s="58">
        <f t="shared" si="31"/>
        <v>-1.0933894096708106E-2</v>
      </c>
      <c r="J90" s="93">
        <v>35126.004599</v>
      </c>
      <c r="K90" s="93">
        <v>36348.671300000002</v>
      </c>
      <c r="L90" s="66">
        <f t="shared" si="32"/>
        <v>3.4808020865396402E-2</v>
      </c>
      <c r="M90" s="79">
        <v>2248150113</v>
      </c>
      <c r="N90" s="39">
        <v>0</v>
      </c>
      <c r="O90" s="85">
        <v>0</v>
      </c>
      <c r="P90" s="40">
        <v>0</v>
      </c>
      <c r="Q90" s="40">
        <v>0</v>
      </c>
      <c r="R90" s="40">
        <f t="shared" si="33"/>
        <v>0</v>
      </c>
      <c r="S90" s="68">
        <f t="shared" si="34"/>
        <v>0</v>
      </c>
      <c r="T90" s="42">
        <v>0</v>
      </c>
      <c r="U90" s="43">
        <v>0</v>
      </c>
      <c r="V90" s="70">
        <f t="shared" si="35"/>
        <v>0</v>
      </c>
      <c r="W90" s="71">
        <f t="shared" si="36"/>
        <v>0</v>
      </c>
      <c r="X90" s="73">
        <v>0</v>
      </c>
      <c r="Y90" s="87">
        <f t="shared" si="46"/>
        <v>0</v>
      </c>
      <c r="Z90" s="40">
        <v>0</v>
      </c>
      <c r="AA90" s="40">
        <v>0</v>
      </c>
      <c r="AB90" s="73">
        <f t="shared" si="37"/>
        <v>0</v>
      </c>
      <c r="AC90" s="74">
        <f t="shared" si="38"/>
        <v>0</v>
      </c>
      <c r="AD90" s="73">
        <f t="shared" si="39"/>
        <v>0</v>
      </c>
      <c r="AE90" s="87">
        <f t="shared" si="40"/>
        <v>0</v>
      </c>
      <c r="AF90" s="91">
        <f t="shared" si="41"/>
        <v>0</v>
      </c>
      <c r="AG90" s="44">
        <f t="shared" si="42"/>
        <v>0</v>
      </c>
      <c r="AH90" s="45">
        <f t="shared" si="43"/>
        <v>0</v>
      </c>
      <c r="AI90" s="45">
        <f t="shared" si="44"/>
        <v>0</v>
      </c>
      <c r="AJ90" s="41">
        <f t="shared" si="45"/>
        <v>0</v>
      </c>
      <c r="AK90" s="75">
        <f t="shared" si="47"/>
        <v>0</v>
      </c>
      <c r="AL90" s="75">
        <f t="shared" si="48"/>
        <v>0</v>
      </c>
      <c r="AM90" s="46">
        <v>14579431</v>
      </c>
      <c r="AN90" s="46">
        <v>0</v>
      </c>
      <c r="AO90" s="39">
        <v>-14579431</v>
      </c>
      <c r="AP90" s="47">
        <v>-1</v>
      </c>
      <c r="AQ90" s="39">
        <f t="shared" si="49"/>
        <v>0</v>
      </c>
      <c r="AR90" s="47">
        <f t="shared" si="50"/>
        <v>0</v>
      </c>
    </row>
    <row r="91" spans="2:44" x14ac:dyDescent="0.3">
      <c r="B91" s="59" t="s">
        <v>158</v>
      </c>
      <c r="C91" s="37" t="s">
        <v>159</v>
      </c>
      <c r="D91" s="38">
        <v>1282393</v>
      </c>
      <c r="E91" s="38">
        <v>1287288</v>
      </c>
      <c r="F91" s="58">
        <f t="shared" si="30"/>
        <v>3.8170825948051807E-3</v>
      </c>
      <c r="G91" s="94">
        <v>673.94229600000006</v>
      </c>
      <c r="H91" s="94">
        <v>697.69005200000004</v>
      </c>
      <c r="I91" s="58">
        <f t="shared" si="31"/>
        <v>3.5237076142791875E-2</v>
      </c>
      <c r="J91" s="93">
        <v>15422.948478</v>
      </c>
      <c r="K91" s="93">
        <v>15994.877151000001</v>
      </c>
      <c r="L91" s="66">
        <f t="shared" si="32"/>
        <v>3.7082965933253657E-2</v>
      </c>
      <c r="M91" s="79">
        <v>1568747764</v>
      </c>
      <c r="N91" s="39">
        <v>98609417</v>
      </c>
      <c r="O91" s="85">
        <v>97718326</v>
      </c>
      <c r="P91" s="40">
        <v>362328</v>
      </c>
      <c r="Q91" s="40">
        <v>-1253419</v>
      </c>
      <c r="R91" s="40">
        <f t="shared" si="33"/>
        <v>-891091</v>
      </c>
      <c r="S91" s="68">
        <f t="shared" si="34"/>
        <v>-9.0365710203925038E-3</v>
      </c>
      <c r="T91" s="42">
        <v>33169291</v>
      </c>
      <c r="U91" s="43">
        <v>33169291</v>
      </c>
      <c r="V91" s="70">
        <f t="shared" si="35"/>
        <v>0</v>
      </c>
      <c r="W91" s="71">
        <f t="shared" si="36"/>
        <v>0</v>
      </c>
      <c r="X91" s="73">
        <v>21185151</v>
      </c>
      <c r="Y91" s="87">
        <f t="shared" si="46"/>
        <v>21185151</v>
      </c>
      <c r="Z91" s="40">
        <v>0</v>
      </c>
      <c r="AA91" s="40">
        <v>21185151</v>
      </c>
      <c r="AB91" s="73">
        <f t="shared" si="37"/>
        <v>0</v>
      </c>
      <c r="AC91" s="74">
        <f t="shared" si="38"/>
        <v>0</v>
      </c>
      <c r="AD91" s="73">
        <f t="shared" si="39"/>
        <v>152963859</v>
      </c>
      <c r="AE91" s="87">
        <f t="shared" si="40"/>
        <v>152072768</v>
      </c>
      <c r="AF91" s="91">
        <f t="shared" si="41"/>
        <v>118.13422326627763</v>
      </c>
      <c r="AG91" s="44">
        <f t="shared" si="42"/>
        <v>-891091</v>
      </c>
      <c r="AH91" s="45">
        <f t="shared" si="43"/>
        <v>-5.8255002575477652E-3</v>
      </c>
      <c r="AI91" s="45">
        <f t="shared" si="44"/>
        <v>-5.680269450889238E-4</v>
      </c>
      <c r="AJ91" s="41">
        <f t="shared" si="45"/>
        <v>9.6938954425818069E-2</v>
      </c>
      <c r="AK91" s="75">
        <f t="shared" si="47"/>
        <v>0</v>
      </c>
      <c r="AL91" s="75">
        <f t="shared" si="48"/>
        <v>1</v>
      </c>
      <c r="AM91" s="46">
        <v>222436830</v>
      </c>
      <c r="AN91" s="46">
        <v>159060878</v>
      </c>
      <c r="AO91" s="39">
        <v>-63375952</v>
      </c>
      <c r="AP91" s="47">
        <v>-0.28491663003828999</v>
      </c>
      <c r="AQ91" s="39">
        <f t="shared" si="49"/>
        <v>-6988110</v>
      </c>
      <c r="AR91" s="47">
        <f t="shared" si="50"/>
        <v>-4.3933556056442738E-2</v>
      </c>
    </row>
    <row r="92" spans="2:44" x14ac:dyDescent="0.3">
      <c r="B92" s="59" t="s">
        <v>160</v>
      </c>
      <c r="C92" s="37" t="s">
        <v>161</v>
      </c>
      <c r="D92" s="38">
        <v>1457410</v>
      </c>
      <c r="E92" s="38">
        <v>1472181</v>
      </c>
      <c r="F92" s="58">
        <f t="shared" si="30"/>
        <v>1.013510268215533E-2</v>
      </c>
      <c r="G92" s="94">
        <v>635.21509900000001</v>
      </c>
      <c r="H92" s="94">
        <v>625.89475100000004</v>
      </c>
      <c r="I92" s="58">
        <f t="shared" si="31"/>
        <v>-1.4672743161604171E-2</v>
      </c>
      <c r="J92" s="93">
        <v>17034.664537000001</v>
      </c>
      <c r="K92" s="93">
        <v>17789.296718000001</v>
      </c>
      <c r="L92" s="66">
        <f t="shared" si="32"/>
        <v>4.4299797002806153E-2</v>
      </c>
      <c r="M92" s="79">
        <v>1399594733</v>
      </c>
      <c r="N92" s="39">
        <v>57296394</v>
      </c>
      <c r="O92" s="85">
        <v>58389743</v>
      </c>
      <c r="P92" s="40">
        <v>1093349</v>
      </c>
      <c r="Q92" s="40">
        <v>0</v>
      </c>
      <c r="R92" s="40">
        <f t="shared" si="33"/>
        <v>1093349</v>
      </c>
      <c r="S92" s="68">
        <f t="shared" si="34"/>
        <v>1.9082335268777995E-2</v>
      </c>
      <c r="T92" s="42">
        <v>13742986</v>
      </c>
      <c r="U92" s="43">
        <v>13742986</v>
      </c>
      <c r="V92" s="70">
        <f t="shared" si="35"/>
        <v>0</v>
      </c>
      <c r="W92" s="71">
        <f t="shared" si="36"/>
        <v>0</v>
      </c>
      <c r="X92" s="73">
        <v>22082689</v>
      </c>
      <c r="Y92" s="87">
        <f t="shared" si="46"/>
        <v>22230994</v>
      </c>
      <c r="Z92" s="40">
        <v>0</v>
      </c>
      <c r="AA92" s="40">
        <v>22230994</v>
      </c>
      <c r="AB92" s="73">
        <f t="shared" si="37"/>
        <v>148305</v>
      </c>
      <c r="AC92" s="74">
        <f t="shared" si="38"/>
        <v>6.7158940652562735E-3</v>
      </c>
      <c r="AD92" s="73">
        <f t="shared" si="39"/>
        <v>93122069</v>
      </c>
      <c r="AE92" s="87">
        <f t="shared" si="40"/>
        <v>94363723</v>
      </c>
      <c r="AF92" s="91">
        <f t="shared" si="41"/>
        <v>64.097908477286424</v>
      </c>
      <c r="AG92" s="44">
        <f t="shared" si="42"/>
        <v>1241654</v>
      </c>
      <c r="AH92" s="45">
        <f t="shared" si="43"/>
        <v>1.3333616975370253E-2</v>
      </c>
      <c r="AI92" s="45">
        <f t="shared" si="44"/>
        <v>8.8715252402996861E-4</v>
      </c>
      <c r="AJ92" s="41">
        <f t="shared" si="45"/>
        <v>6.7422176416549864E-2</v>
      </c>
      <c r="AK92" s="75">
        <f t="shared" si="47"/>
        <v>1</v>
      </c>
      <c r="AL92" s="75">
        <f t="shared" si="48"/>
        <v>0</v>
      </c>
      <c r="AM92" s="46">
        <v>161561915</v>
      </c>
      <c r="AN92" s="46">
        <v>87499634</v>
      </c>
      <c r="AO92" s="39">
        <v>-74062281</v>
      </c>
      <c r="AP92" s="47">
        <v>-0.45841423085384941</v>
      </c>
      <c r="AQ92" s="39">
        <f t="shared" si="49"/>
        <v>6864089</v>
      </c>
      <c r="AR92" s="47">
        <f t="shared" si="50"/>
        <v>7.8447059561414845E-2</v>
      </c>
    </row>
    <row r="93" spans="2:44" x14ac:dyDescent="0.3">
      <c r="B93" s="59" t="s">
        <v>162</v>
      </c>
      <c r="C93" s="37" t="s">
        <v>163</v>
      </c>
      <c r="D93" s="38">
        <v>1473486</v>
      </c>
      <c r="E93" s="38">
        <v>1488175</v>
      </c>
      <c r="F93" s="58">
        <f t="shared" si="30"/>
        <v>9.968876528178754E-3</v>
      </c>
      <c r="G93" s="94">
        <v>697.67852400000004</v>
      </c>
      <c r="H93" s="94">
        <v>671.12629400000003</v>
      </c>
      <c r="I93" s="58">
        <f t="shared" si="31"/>
        <v>-3.8057972385000638E-2</v>
      </c>
      <c r="J93" s="93">
        <v>23593.975523000001</v>
      </c>
      <c r="K93" s="93">
        <v>24388.197545999999</v>
      </c>
      <c r="L93" s="66">
        <f t="shared" si="32"/>
        <v>3.3662068616870898E-2</v>
      </c>
      <c r="M93" s="79">
        <v>1243622472</v>
      </c>
      <c r="N93" s="39">
        <v>0</v>
      </c>
      <c r="O93" s="85">
        <v>0</v>
      </c>
      <c r="P93" s="40">
        <v>1087280</v>
      </c>
      <c r="Q93" s="40">
        <v>-1087280</v>
      </c>
      <c r="R93" s="40">
        <f t="shared" si="33"/>
        <v>0</v>
      </c>
      <c r="S93" s="68">
        <f t="shared" si="34"/>
        <v>0</v>
      </c>
      <c r="T93" s="42">
        <v>0</v>
      </c>
      <c r="U93" s="43">
        <v>0</v>
      </c>
      <c r="V93" s="70">
        <f t="shared" si="35"/>
        <v>0</v>
      </c>
      <c r="W93" s="71">
        <f t="shared" si="36"/>
        <v>0</v>
      </c>
      <c r="X93" s="73">
        <v>19307829</v>
      </c>
      <c r="Y93" s="87">
        <f t="shared" si="46"/>
        <v>19725076</v>
      </c>
      <c r="Z93" s="40">
        <v>0</v>
      </c>
      <c r="AA93" s="40">
        <v>19725076</v>
      </c>
      <c r="AB93" s="73">
        <f t="shared" si="37"/>
        <v>417247</v>
      </c>
      <c r="AC93" s="74">
        <f t="shared" si="38"/>
        <v>2.1610249396760248E-2</v>
      </c>
      <c r="AD93" s="73">
        <f t="shared" si="39"/>
        <v>19307829</v>
      </c>
      <c r="AE93" s="87">
        <f t="shared" si="40"/>
        <v>19725076</v>
      </c>
      <c r="AF93" s="91">
        <f t="shared" si="41"/>
        <v>13.254540628622307</v>
      </c>
      <c r="AG93" s="44">
        <f t="shared" si="42"/>
        <v>417247</v>
      </c>
      <c r="AH93" s="45">
        <f t="shared" si="43"/>
        <v>2.1610249396760248E-2</v>
      </c>
      <c r="AI93" s="45">
        <f t="shared" si="44"/>
        <v>3.3550937635356594E-4</v>
      </c>
      <c r="AJ93" s="41">
        <f t="shared" si="45"/>
        <v>1.5860983895118936E-2</v>
      </c>
      <c r="AK93" s="75">
        <f t="shared" si="47"/>
        <v>1</v>
      </c>
      <c r="AL93" s="75">
        <f t="shared" si="48"/>
        <v>0</v>
      </c>
      <c r="AM93" s="46">
        <v>145180773</v>
      </c>
      <c r="AN93" s="46">
        <v>19831687</v>
      </c>
      <c r="AO93" s="39">
        <v>-125349086</v>
      </c>
      <c r="AP93" s="47">
        <v>-0.86340004540408388</v>
      </c>
      <c r="AQ93" s="39">
        <f t="shared" si="49"/>
        <v>-106611</v>
      </c>
      <c r="AR93" s="47">
        <f t="shared" si="50"/>
        <v>-5.3757907736240495E-3</v>
      </c>
    </row>
    <row r="94" spans="2:44" x14ac:dyDescent="0.3">
      <c r="B94" s="59" t="s">
        <v>164</v>
      </c>
      <c r="C94" s="37" t="s">
        <v>165</v>
      </c>
      <c r="D94" s="38">
        <v>383777</v>
      </c>
      <c r="E94" s="38">
        <v>384722</v>
      </c>
      <c r="F94" s="58">
        <f t="shared" si="30"/>
        <v>2.4623674686080721E-3</v>
      </c>
      <c r="G94" s="94">
        <v>596.40471700000001</v>
      </c>
      <c r="H94" s="94">
        <v>602.794535</v>
      </c>
      <c r="I94" s="58">
        <f t="shared" si="31"/>
        <v>1.0713895812463856E-2</v>
      </c>
      <c r="J94" s="93">
        <v>15266.283520000001</v>
      </c>
      <c r="K94" s="93">
        <v>16149.839233999999</v>
      </c>
      <c r="L94" s="66">
        <f t="shared" si="32"/>
        <v>5.7876280945684824E-2</v>
      </c>
      <c r="M94" s="79">
        <v>388228714</v>
      </c>
      <c r="N94" s="39">
        <v>30405788</v>
      </c>
      <c r="O94" s="85">
        <v>30475737</v>
      </c>
      <c r="P94" s="40">
        <v>69949</v>
      </c>
      <c r="Q94" s="40">
        <v>0</v>
      </c>
      <c r="R94" s="40">
        <f t="shared" si="33"/>
        <v>69949</v>
      </c>
      <c r="S94" s="68">
        <f t="shared" si="34"/>
        <v>2.3005159412411874E-3</v>
      </c>
      <c r="T94" s="42">
        <v>16979285</v>
      </c>
      <c r="U94" s="43">
        <v>16979285</v>
      </c>
      <c r="V94" s="70">
        <f t="shared" si="35"/>
        <v>0</v>
      </c>
      <c r="W94" s="71">
        <f t="shared" si="36"/>
        <v>0</v>
      </c>
      <c r="X94" s="73">
        <v>11201233</v>
      </c>
      <c r="Y94" s="87">
        <f t="shared" si="46"/>
        <v>11277989</v>
      </c>
      <c r="Z94" s="40">
        <v>11277989</v>
      </c>
      <c r="AA94" s="40">
        <v>0</v>
      </c>
      <c r="AB94" s="73">
        <f t="shared" si="37"/>
        <v>76756</v>
      </c>
      <c r="AC94" s="74">
        <f t="shared" si="38"/>
        <v>6.8524599032981455E-3</v>
      </c>
      <c r="AD94" s="73">
        <f t="shared" si="39"/>
        <v>58586306</v>
      </c>
      <c r="AE94" s="87">
        <f t="shared" si="40"/>
        <v>58733011</v>
      </c>
      <c r="AF94" s="91">
        <f t="shared" si="41"/>
        <v>152.66351027495179</v>
      </c>
      <c r="AG94" s="44">
        <f t="shared" si="42"/>
        <v>146705</v>
      </c>
      <c r="AH94" s="45">
        <f t="shared" si="43"/>
        <v>2.5040834627805342E-3</v>
      </c>
      <c r="AI94" s="45">
        <f t="shared" si="44"/>
        <v>3.7788291980896598E-4</v>
      </c>
      <c r="AJ94" s="41">
        <f t="shared" si="45"/>
        <v>0.15128456212025573</v>
      </c>
      <c r="AK94" s="75">
        <f t="shared" si="47"/>
        <v>1</v>
      </c>
      <c r="AL94" s="75">
        <f t="shared" si="48"/>
        <v>0</v>
      </c>
      <c r="AM94" s="46">
        <v>77120025</v>
      </c>
      <c r="AN94" s="46">
        <v>58930630</v>
      </c>
      <c r="AO94" s="39">
        <v>-18189395</v>
      </c>
      <c r="AP94" s="47">
        <v>-0.23585826119739978</v>
      </c>
      <c r="AQ94" s="39">
        <f t="shared" si="49"/>
        <v>-197619</v>
      </c>
      <c r="AR94" s="47">
        <f t="shared" si="50"/>
        <v>-3.353417399406726E-3</v>
      </c>
    </row>
    <row r="95" spans="2:44" x14ac:dyDescent="0.3">
      <c r="B95" s="59" t="s">
        <v>166</v>
      </c>
      <c r="C95" s="37" t="s">
        <v>167</v>
      </c>
      <c r="D95" s="38">
        <v>591919</v>
      </c>
      <c r="E95" s="38">
        <v>591290</v>
      </c>
      <c r="F95" s="58">
        <f t="shared" si="30"/>
        <v>-1.0626453957382682E-3</v>
      </c>
      <c r="G95" s="94">
        <v>665.464743</v>
      </c>
      <c r="H95" s="94">
        <v>682.657194</v>
      </c>
      <c r="I95" s="58">
        <f t="shared" si="31"/>
        <v>2.5835254505737211E-2</v>
      </c>
      <c r="J95" s="93">
        <v>14470.325645000001</v>
      </c>
      <c r="K95" s="93">
        <v>15232.481124</v>
      </c>
      <c r="L95" s="66">
        <f t="shared" si="32"/>
        <v>5.2670236848702173E-2</v>
      </c>
      <c r="M95" s="79">
        <v>688306069</v>
      </c>
      <c r="N95" s="39">
        <v>47053910</v>
      </c>
      <c r="O95" s="85">
        <v>46444023</v>
      </c>
      <c r="P95" s="40">
        <v>-46559</v>
      </c>
      <c r="Q95" s="40">
        <v>-563328</v>
      </c>
      <c r="R95" s="40">
        <f t="shared" si="33"/>
        <v>-609887</v>
      </c>
      <c r="S95" s="68">
        <f t="shared" si="34"/>
        <v>-1.2961452087616098E-2</v>
      </c>
      <c r="T95" s="42">
        <v>28557507</v>
      </c>
      <c r="U95" s="43">
        <v>28557507</v>
      </c>
      <c r="V95" s="70">
        <f t="shared" si="35"/>
        <v>0</v>
      </c>
      <c r="W95" s="71">
        <f t="shared" si="36"/>
        <v>0</v>
      </c>
      <c r="X95" s="73">
        <v>12362208</v>
      </c>
      <c r="Y95" s="87">
        <f t="shared" si="46"/>
        <v>12362208</v>
      </c>
      <c r="Z95" s="40">
        <v>12362208</v>
      </c>
      <c r="AA95" s="40">
        <v>0</v>
      </c>
      <c r="AB95" s="73">
        <f t="shared" si="37"/>
        <v>0</v>
      </c>
      <c r="AC95" s="74">
        <f t="shared" si="38"/>
        <v>0</v>
      </c>
      <c r="AD95" s="73">
        <f t="shared" si="39"/>
        <v>87973625</v>
      </c>
      <c r="AE95" s="87">
        <f t="shared" si="40"/>
        <v>87363738</v>
      </c>
      <c r="AF95" s="91">
        <f t="shared" si="41"/>
        <v>147.75108322481356</v>
      </c>
      <c r="AG95" s="44">
        <f t="shared" si="42"/>
        <v>-609887</v>
      </c>
      <c r="AH95" s="45">
        <f t="shared" si="43"/>
        <v>-6.9326119049885693E-3</v>
      </c>
      <c r="AI95" s="45">
        <f t="shared" si="44"/>
        <v>-8.8606947907065453E-4</v>
      </c>
      <c r="AJ95" s="41">
        <f t="shared" si="45"/>
        <v>0.12692571217180421</v>
      </c>
      <c r="AK95" s="75">
        <f t="shared" si="47"/>
        <v>0</v>
      </c>
      <c r="AL95" s="75">
        <f t="shared" si="48"/>
        <v>1</v>
      </c>
      <c r="AM95" s="46">
        <v>117135393</v>
      </c>
      <c r="AN95" s="46">
        <v>89867387</v>
      </c>
      <c r="AO95" s="39">
        <v>-27268006</v>
      </c>
      <c r="AP95" s="47">
        <v>-0.23279049398843951</v>
      </c>
      <c r="AQ95" s="39">
        <f t="shared" si="49"/>
        <v>-2503649</v>
      </c>
      <c r="AR95" s="47">
        <f t="shared" si="50"/>
        <v>-2.7859372388339274E-2</v>
      </c>
    </row>
    <row r="96" spans="2:44" x14ac:dyDescent="0.3">
      <c r="B96" s="59" t="s">
        <v>168</v>
      </c>
      <c r="C96" s="37" t="s">
        <v>169</v>
      </c>
      <c r="D96" s="38">
        <v>409592</v>
      </c>
      <c r="E96" s="38">
        <v>412347</v>
      </c>
      <c r="F96" s="58">
        <f t="shared" si="30"/>
        <v>6.7262055899529284E-3</v>
      </c>
      <c r="G96" s="94">
        <v>641.86023399999999</v>
      </c>
      <c r="H96" s="94">
        <v>658.70172000000002</v>
      </c>
      <c r="I96" s="58">
        <f t="shared" si="31"/>
        <v>2.6238556476767233E-2</v>
      </c>
      <c r="J96" s="93">
        <v>15069.747218</v>
      </c>
      <c r="K96" s="93">
        <v>15529.299706</v>
      </c>
      <c r="L96" s="66">
        <f t="shared" si="32"/>
        <v>3.0495036270488246E-2</v>
      </c>
      <c r="M96" s="79">
        <v>494615287</v>
      </c>
      <c r="N96" s="39">
        <v>36149758</v>
      </c>
      <c r="O96" s="85">
        <v>35974621</v>
      </c>
      <c r="P96" s="40">
        <v>203925</v>
      </c>
      <c r="Q96" s="40">
        <v>-379062</v>
      </c>
      <c r="R96" s="40">
        <f t="shared" si="33"/>
        <v>-175137</v>
      </c>
      <c r="S96" s="68">
        <f t="shared" si="34"/>
        <v>-4.8447627228929164E-3</v>
      </c>
      <c r="T96" s="42">
        <v>14756718</v>
      </c>
      <c r="U96" s="43">
        <v>14756718</v>
      </c>
      <c r="V96" s="70">
        <f t="shared" si="35"/>
        <v>0</v>
      </c>
      <c r="W96" s="71">
        <f t="shared" si="36"/>
        <v>0</v>
      </c>
      <c r="X96" s="73">
        <v>11678744</v>
      </c>
      <c r="Y96" s="87">
        <f t="shared" si="46"/>
        <v>11678744</v>
      </c>
      <c r="Z96" s="40">
        <v>11678744</v>
      </c>
      <c r="AA96" s="40">
        <v>0</v>
      </c>
      <c r="AB96" s="73">
        <f t="shared" si="37"/>
        <v>0</v>
      </c>
      <c r="AC96" s="74">
        <f t="shared" si="38"/>
        <v>0</v>
      </c>
      <c r="AD96" s="73">
        <f t="shared" si="39"/>
        <v>62585220</v>
      </c>
      <c r="AE96" s="87">
        <f t="shared" si="40"/>
        <v>62410083</v>
      </c>
      <c r="AF96" s="91">
        <f t="shared" si="41"/>
        <v>151.35330922742253</v>
      </c>
      <c r="AG96" s="44">
        <f t="shared" si="42"/>
        <v>-175137</v>
      </c>
      <c r="AH96" s="45">
        <f t="shared" si="43"/>
        <v>-2.7983763578685191E-3</v>
      </c>
      <c r="AI96" s="45">
        <f t="shared" si="44"/>
        <v>-3.5408731715968979E-4</v>
      </c>
      <c r="AJ96" s="41">
        <f t="shared" si="45"/>
        <v>0.12617904185399753</v>
      </c>
      <c r="AK96" s="75">
        <f t="shared" si="47"/>
        <v>0</v>
      </c>
      <c r="AL96" s="75">
        <f t="shared" si="48"/>
        <v>1</v>
      </c>
      <c r="AM96" s="46">
        <v>78487613</v>
      </c>
      <c r="AN96" s="46">
        <v>61832725</v>
      </c>
      <c r="AO96" s="39">
        <v>-16654888</v>
      </c>
      <c r="AP96" s="47">
        <v>-0.2121976623241173</v>
      </c>
      <c r="AQ96" s="39">
        <f t="shared" si="49"/>
        <v>577358</v>
      </c>
      <c r="AR96" s="47">
        <f t="shared" si="50"/>
        <v>9.3374180096380995E-3</v>
      </c>
    </row>
    <row r="97" spans="2:44" x14ac:dyDescent="0.3">
      <c r="B97" s="59" t="s">
        <v>170</v>
      </c>
      <c r="C97" s="37" t="s">
        <v>171</v>
      </c>
      <c r="D97" s="38">
        <v>271236</v>
      </c>
      <c r="E97" s="38">
        <v>272662</v>
      </c>
      <c r="F97" s="58">
        <f t="shared" si="30"/>
        <v>5.25741420755357E-3</v>
      </c>
      <c r="G97" s="94">
        <v>663.11707100000001</v>
      </c>
      <c r="H97" s="94">
        <v>682.30091100000004</v>
      </c>
      <c r="I97" s="58">
        <f t="shared" si="31"/>
        <v>2.8929793605026996E-2</v>
      </c>
      <c r="J97" s="93">
        <v>14770.387148</v>
      </c>
      <c r="K97" s="93">
        <v>15332.444765</v>
      </c>
      <c r="L97" s="66">
        <f t="shared" si="32"/>
        <v>3.8053005068056485E-2</v>
      </c>
      <c r="M97" s="79">
        <v>342816579</v>
      </c>
      <c r="N97" s="39">
        <v>24712880</v>
      </c>
      <c r="O97" s="85">
        <v>24558801</v>
      </c>
      <c r="P97" s="40">
        <v>105553</v>
      </c>
      <c r="Q97" s="40">
        <v>-259632</v>
      </c>
      <c r="R97" s="40">
        <f t="shared" si="33"/>
        <v>-154079</v>
      </c>
      <c r="S97" s="68">
        <f t="shared" si="34"/>
        <v>-6.2347650294097652E-3</v>
      </c>
      <c r="T97" s="42">
        <v>7597488</v>
      </c>
      <c r="U97" s="43">
        <v>7597488</v>
      </c>
      <c r="V97" s="70">
        <f t="shared" si="35"/>
        <v>0</v>
      </c>
      <c r="W97" s="71">
        <f t="shared" si="36"/>
        <v>0</v>
      </c>
      <c r="X97" s="73">
        <v>8959861</v>
      </c>
      <c r="Y97" s="87">
        <f t="shared" si="46"/>
        <v>8959861</v>
      </c>
      <c r="Z97" s="40">
        <v>8959861</v>
      </c>
      <c r="AA97" s="40">
        <v>0</v>
      </c>
      <c r="AB97" s="73">
        <f t="shared" si="37"/>
        <v>0</v>
      </c>
      <c r="AC97" s="74">
        <f t="shared" si="38"/>
        <v>0</v>
      </c>
      <c r="AD97" s="73">
        <f t="shared" si="39"/>
        <v>41270229</v>
      </c>
      <c r="AE97" s="87">
        <f t="shared" si="40"/>
        <v>41116150</v>
      </c>
      <c r="AF97" s="91">
        <f t="shared" si="41"/>
        <v>150.79530701014443</v>
      </c>
      <c r="AG97" s="44">
        <f t="shared" si="42"/>
        <v>-154079</v>
      </c>
      <c r="AH97" s="45">
        <f t="shared" si="43"/>
        <v>-3.7334176168491821E-3</v>
      </c>
      <c r="AI97" s="45">
        <f t="shared" si="44"/>
        <v>-4.4945025835521217E-4</v>
      </c>
      <c r="AJ97" s="41">
        <f t="shared" si="45"/>
        <v>0.11993629397952775</v>
      </c>
      <c r="AK97" s="75">
        <f t="shared" si="47"/>
        <v>0</v>
      </c>
      <c r="AL97" s="75">
        <f t="shared" si="48"/>
        <v>1</v>
      </c>
      <c r="AM97" s="46">
        <v>50083486</v>
      </c>
      <c r="AN97" s="46">
        <v>39843362</v>
      </c>
      <c r="AO97" s="39">
        <v>-10240124</v>
      </c>
      <c r="AP97" s="47">
        <v>-0.2044610872334246</v>
      </c>
      <c r="AQ97" s="39">
        <f t="shared" si="49"/>
        <v>1272788</v>
      </c>
      <c r="AR97" s="47">
        <f t="shared" si="50"/>
        <v>3.1944794216913722E-2</v>
      </c>
    </row>
    <row r="98" spans="2:44" x14ac:dyDescent="0.3">
      <c r="B98" s="59" t="s">
        <v>172</v>
      </c>
      <c r="C98" s="37" t="s">
        <v>173</v>
      </c>
      <c r="D98" s="38">
        <v>1278606</v>
      </c>
      <c r="E98" s="38">
        <v>1291863</v>
      </c>
      <c r="F98" s="58">
        <f t="shared" si="30"/>
        <v>1.0368323001769115E-2</v>
      </c>
      <c r="G98" s="94">
        <v>793.33784400000002</v>
      </c>
      <c r="H98" s="94">
        <v>804.41277600000001</v>
      </c>
      <c r="I98" s="58">
        <f t="shared" si="31"/>
        <v>1.3959918947217133E-2</v>
      </c>
      <c r="J98" s="93">
        <v>18465.949532999999</v>
      </c>
      <c r="K98" s="93">
        <v>19244.107708</v>
      </c>
      <c r="L98" s="66">
        <f t="shared" si="32"/>
        <v>4.2140165801351027E-2</v>
      </c>
      <c r="M98" s="79">
        <v>1271614623</v>
      </c>
      <c r="N98" s="39">
        <v>15446562</v>
      </c>
      <c r="O98" s="85">
        <v>14977559</v>
      </c>
      <c r="P98" s="40">
        <v>981283</v>
      </c>
      <c r="Q98" s="40">
        <v>-1450286</v>
      </c>
      <c r="R98" s="40">
        <f t="shared" si="33"/>
        <v>-469003</v>
      </c>
      <c r="S98" s="68">
        <f t="shared" si="34"/>
        <v>-3.0362937720380755E-2</v>
      </c>
      <c r="T98" s="42">
        <v>42456446</v>
      </c>
      <c r="U98" s="43">
        <v>42456446</v>
      </c>
      <c r="V98" s="70">
        <f t="shared" si="35"/>
        <v>0</v>
      </c>
      <c r="W98" s="71">
        <f t="shared" si="36"/>
        <v>0</v>
      </c>
      <c r="X98" s="73">
        <v>17074670</v>
      </c>
      <c r="Y98" s="87">
        <f t="shared" si="46"/>
        <v>17074670</v>
      </c>
      <c r="Z98" s="40">
        <v>0</v>
      </c>
      <c r="AA98" s="40">
        <v>17074670</v>
      </c>
      <c r="AB98" s="73">
        <f t="shared" si="37"/>
        <v>0</v>
      </c>
      <c r="AC98" s="74">
        <f t="shared" si="38"/>
        <v>0</v>
      </c>
      <c r="AD98" s="73">
        <f t="shared" si="39"/>
        <v>74977678</v>
      </c>
      <c r="AE98" s="87">
        <f t="shared" si="40"/>
        <v>74508675</v>
      </c>
      <c r="AF98" s="91">
        <f t="shared" si="41"/>
        <v>57.675368827809137</v>
      </c>
      <c r="AG98" s="44">
        <f t="shared" si="42"/>
        <v>-469003</v>
      </c>
      <c r="AH98" s="45">
        <f t="shared" si="43"/>
        <v>-6.2552350580928904E-3</v>
      </c>
      <c r="AI98" s="45">
        <f t="shared" si="44"/>
        <v>-3.6882479291841237E-4</v>
      </c>
      <c r="AJ98" s="41">
        <f t="shared" si="45"/>
        <v>5.8593754469588227E-2</v>
      </c>
      <c r="AK98" s="75">
        <f t="shared" si="47"/>
        <v>0</v>
      </c>
      <c r="AL98" s="75">
        <f t="shared" si="48"/>
        <v>1</v>
      </c>
      <c r="AM98" s="46">
        <v>153448684</v>
      </c>
      <c r="AN98" s="46">
        <v>78331048</v>
      </c>
      <c r="AO98" s="39">
        <v>-75117636</v>
      </c>
      <c r="AP98" s="47">
        <v>-0.48952935953494392</v>
      </c>
      <c r="AQ98" s="39">
        <f t="shared" si="49"/>
        <v>-3822373</v>
      </c>
      <c r="AR98" s="47">
        <f t="shared" si="50"/>
        <v>-4.879767471003324E-2</v>
      </c>
    </row>
    <row r="99" spans="2:44" x14ac:dyDescent="0.3">
      <c r="B99" s="59" t="s">
        <v>174</v>
      </c>
      <c r="C99" s="37" t="s">
        <v>175</v>
      </c>
      <c r="D99" s="38">
        <v>590757</v>
      </c>
      <c r="E99" s="38">
        <v>595825</v>
      </c>
      <c r="F99" s="58">
        <f t="shared" si="30"/>
        <v>8.5788234417874011E-3</v>
      </c>
      <c r="G99" s="94">
        <v>796.99511099999995</v>
      </c>
      <c r="H99" s="94">
        <v>788.69438000000002</v>
      </c>
      <c r="I99" s="58">
        <f t="shared" si="31"/>
        <v>-1.041503377553332E-2</v>
      </c>
      <c r="J99" s="93">
        <v>15947.687766999999</v>
      </c>
      <c r="K99" s="93">
        <v>16593.309995</v>
      </c>
      <c r="L99" s="66">
        <f t="shared" si="32"/>
        <v>4.0483751464959326E-2</v>
      </c>
      <c r="M99" s="79">
        <v>670074080</v>
      </c>
      <c r="N99" s="39">
        <v>51877236</v>
      </c>
      <c r="O99" s="85">
        <v>51596548</v>
      </c>
      <c r="P99" s="40">
        <v>375133</v>
      </c>
      <c r="Q99" s="40">
        <v>-655821</v>
      </c>
      <c r="R99" s="40">
        <f t="shared" si="33"/>
        <v>-280688</v>
      </c>
      <c r="S99" s="68">
        <f t="shared" si="34"/>
        <v>-5.4106197947785808E-3</v>
      </c>
      <c r="T99" s="42">
        <v>18356740</v>
      </c>
      <c r="U99" s="43">
        <v>18356740</v>
      </c>
      <c r="V99" s="70">
        <f t="shared" si="35"/>
        <v>0</v>
      </c>
      <c r="W99" s="71">
        <f t="shared" si="36"/>
        <v>0</v>
      </c>
      <c r="X99" s="73">
        <v>9000309</v>
      </c>
      <c r="Y99" s="87">
        <f t="shared" si="46"/>
        <v>9000309</v>
      </c>
      <c r="Z99" s="40">
        <v>0</v>
      </c>
      <c r="AA99" s="40">
        <v>9000309</v>
      </c>
      <c r="AB99" s="73">
        <f t="shared" si="37"/>
        <v>0</v>
      </c>
      <c r="AC99" s="74">
        <f t="shared" si="38"/>
        <v>0</v>
      </c>
      <c r="AD99" s="73">
        <f t="shared" si="39"/>
        <v>79234285</v>
      </c>
      <c r="AE99" s="87">
        <f t="shared" si="40"/>
        <v>78953597</v>
      </c>
      <c r="AF99" s="91">
        <f t="shared" si="41"/>
        <v>132.51138673268159</v>
      </c>
      <c r="AG99" s="44">
        <f t="shared" si="42"/>
        <v>-280688</v>
      </c>
      <c r="AH99" s="45">
        <f t="shared" si="43"/>
        <v>-3.5425068832261185E-3</v>
      </c>
      <c r="AI99" s="45">
        <f t="shared" si="44"/>
        <v>-4.1889099784310415E-4</v>
      </c>
      <c r="AJ99" s="41">
        <f t="shared" si="45"/>
        <v>0.11782816162654731</v>
      </c>
      <c r="AK99" s="75">
        <f t="shared" si="47"/>
        <v>0</v>
      </c>
      <c r="AL99" s="75">
        <f t="shared" si="48"/>
        <v>1</v>
      </c>
      <c r="AM99" s="46">
        <v>114339728</v>
      </c>
      <c r="AN99" s="46">
        <v>81641502</v>
      </c>
      <c r="AO99" s="39">
        <v>-32698226</v>
      </c>
      <c r="AP99" s="47">
        <v>-0.28597432031673192</v>
      </c>
      <c r="AQ99" s="39">
        <f t="shared" si="49"/>
        <v>-2687905</v>
      </c>
      <c r="AR99" s="47">
        <f t="shared" si="50"/>
        <v>-3.2923267384277179E-2</v>
      </c>
    </row>
    <row r="100" spans="2:44" x14ac:dyDescent="0.3">
      <c r="B100" s="59" t="s">
        <v>176</v>
      </c>
      <c r="C100" s="37" t="s">
        <v>177</v>
      </c>
      <c r="D100" s="38">
        <v>803356</v>
      </c>
      <c r="E100" s="38">
        <v>810651</v>
      </c>
      <c r="F100" s="58">
        <f t="shared" si="30"/>
        <v>9.080656645372661E-3</v>
      </c>
      <c r="G100" s="94">
        <v>644.20502399999998</v>
      </c>
      <c r="H100" s="94">
        <v>640.25292899999999</v>
      </c>
      <c r="I100" s="58">
        <f t="shared" si="31"/>
        <v>-6.1348403889504377E-3</v>
      </c>
      <c r="J100" s="93">
        <v>16773.120048000001</v>
      </c>
      <c r="K100" s="93">
        <v>17507.171966000002</v>
      </c>
      <c r="L100" s="66">
        <f t="shared" si="32"/>
        <v>4.3763588163642113E-2</v>
      </c>
      <c r="M100" s="79">
        <v>707278454</v>
      </c>
      <c r="N100" s="39">
        <v>51624943</v>
      </c>
      <c r="O100" s="85">
        <v>52164919</v>
      </c>
      <c r="P100" s="40">
        <v>539976</v>
      </c>
      <c r="Q100" s="40">
        <v>0</v>
      </c>
      <c r="R100" s="40">
        <f t="shared" si="33"/>
        <v>539976</v>
      </c>
      <c r="S100" s="68">
        <f t="shared" si="34"/>
        <v>1.0459595083717575E-2</v>
      </c>
      <c r="T100" s="42">
        <v>9750672</v>
      </c>
      <c r="U100" s="43">
        <v>9750672</v>
      </c>
      <c r="V100" s="70">
        <f t="shared" si="35"/>
        <v>0</v>
      </c>
      <c r="W100" s="71">
        <f t="shared" si="36"/>
        <v>0</v>
      </c>
      <c r="X100" s="73">
        <v>14934601</v>
      </c>
      <c r="Y100" s="87">
        <f t="shared" si="46"/>
        <v>14934601</v>
      </c>
      <c r="Z100" s="40">
        <v>14934601</v>
      </c>
      <c r="AA100" s="40">
        <v>0</v>
      </c>
      <c r="AB100" s="73">
        <f t="shared" si="37"/>
        <v>0</v>
      </c>
      <c r="AC100" s="74">
        <f t="shared" si="38"/>
        <v>0</v>
      </c>
      <c r="AD100" s="73">
        <f t="shared" si="39"/>
        <v>76310216</v>
      </c>
      <c r="AE100" s="87">
        <f t="shared" si="40"/>
        <v>76850192</v>
      </c>
      <c r="AF100" s="91">
        <f t="shared" si="41"/>
        <v>94.800588662692078</v>
      </c>
      <c r="AG100" s="44">
        <f t="shared" si="42"/>
        <v>539976</v>
      </c>
      <c r="AH100" s="45">
        <f t="shared" si="43"/>
        <v>7.0760643633874659E-3</v>
      </c>
      <c r="AI100" s="45">
        <f t="shared" si="44"/>
        <v>7.6345602915821331E-4</v>
      </c>
      <c r="AJ100" s="41">
        <f t="shared" si="45"/>
        <v>0.10865620402456089</v>
      </c>
      <c r="AK100" s="75">
        <f t="shared" si="47"/>
        <v>1</v>
      </c>
      <c r="AL100" s="75">
        <f t="shared" si="48"/>
        <v>0</v>
      </c>
      <c r="AM100" s="46">
        <v>111165802</v>
      </c>
      <c r="AN100" s="46">
        <v>73147608</v>
      </c>
      <c r="AO100" s="39">
        <v>-38018194</v>
      </c>
      <c r="AP100" s="47">
        <v>-0.34199540970342662</v>
      </c>
      <c r="AQ100" s="39">
        <f t="shared" si="49"/>
        <v>3702584</v>
      </c>
      <c r="AR100" s="47">
        <f t="shared" si="50"/>
        <v>5.0617977829158813E-2</v>
      </c>
    </row>
    <row r="101" spans="2:44" x14ac:dyDescent="0.3">
      <c r="B101" s="59" t="s">
        <v>178</v>
      </c>
      <c r="C101" s="37" t="s">
        <v>179</v>
      </c>
      <c r="D101" s="38">
        <v>453773</v>
      </c>
      <c r="E101" s="38">
        <v>453307</v>
      </c>
      <c r="F101" s="58">
        <f t="shared" si="30"/>
        <v>-1.0269451906570026E-3</v>
      </c>
      <c r="G101" s="94">
        <v>549.45557599999995</v>
      </c>
      <c r="H101" s="94">
        <v>542.825469</v>
      </c>
      <c r="I101" s="58">
        <f t="shared" si="31"/>
        <v>-1.2066684350110142E-2</v>
      </c>
      <c r="J101" s="93">
        <v>14605.15674</v>
      </c>
      <c r="K101" s="93">
        <v>15545.201263999999</v>
      </c>
      <c r="L101" s="66">
        <f t="shared" si="32"/>
        <v>6.4363877823059842E-2</v>
      </c>
      <c r="M101" s="79">
        <v>451261905</v>
      </c>
      <c r="N101" s="39">
        <v>25504420</v>
      </c>
      <c r="O101" s="85">
        <v>25469927</v>
      </c>
      <c r="P101" s="40">
        <v>-34493</v>
      </c>
      <c r="Q101" s="40">
        <v>0</v>
      </c>
      <c r="R101" s="40">
        <f t="shared" si="33"/>
        <v>-34493</v>
      </c>
      <c r="S101" s="68">
        <f t="shared" si="34"/>
        <v>-1.3524322450775199E-3</v>
      </c>
      <c r="T101" s="42">
        <v>17801535</v>
      </c>
      <c r="U101" s="43">
        <v>17801535</v>
      </c>
      <c r="V101" s="70">
        <f t="shared" si="35"/>
        <v>0</v>
      </c>
      <c r="W101" s="71">
        <f t="shared" si="36"/>
        <v>0</v>
      </c>
      <c r="X101" s="73">
        <v>12938844</v>
      </c>
      <c r="Y101" s="87">
        <f t="shared" si="46"/>
        <v>12938844</v>
      </c>
      <c r="Z101" s="40">
        <v>12938844</v>
      </c>
      <c r="AA101" s="40">
        <v>0</v>
      </c>
      <c r="AB101" s="73">
        <f t="shared" si="37"/>
        <v>0</v>
      </c>
      <c r="AC101" s="74">
        <f t="shared" si="38"/>
        <v>0</v>
      </c>
      <c r="AD101" s="73">
        <f t="shared" si="39"/>
        <v>56244799</v>
      </c>
      <c r="AE101" s="87">
        <f t="shared" si="40"/>
        <v>56210306</v>
      </c>
      <c r="AF101" s="91">
        <f t="shared" si="41"/>
        <v>124.0005250304981</v>
      </c>
      <c r="AG101" s="44">
        <f t="shared" si="42"/>
        <v>-34493</v>
      </c>
      <c r="AH101" s="45">
        <f t="shared" si="43"/>
        <v>-6.1326559278841058E-4</v>
      </c>
      <c r="AI101" s="45">
        <f t="shared" si="44"/>
        <v>-7.6436764587961396E-5</v>
      </c>
      <c r="AJ101" s="41">
        <f t="shared" si="45"/>
        <v>0.12456248882785707</v>
      </c>
      <c r="AK101" s="75">
        <f t="shared" si="47"/>
        <v>0</v>
      </c>
      <c r="AL101" s="75">
        <f t="shared" si="48"/>
        <v>1</v>
      </c>
      <c r="AM101" s="46">
        <v>77430928</v>
      </c>
      <c r="AN101" s="46">
        <v>55659663</v>
      </c>
      <c r="AO101" s="39">
        <v>-21771265</v>
      </c>
      <c r="AP101" s="47">
        <v>-0.28117014172941335</v>
      </c>
      <c r="AQ101" s="39">
        <f t="shared" si="49"/>
        <v>550643</v>
      </c>
      <c r="AR101" s="47">
        <f t="shared" si="50"/>
        <v>9.893035105153259E-3</v>
      </c>
    </row>
    <row r="102" spans="2:44" x14ac:dyDescent="0.3">
      <c r="B102" s="59" t="s">
        <v>180</v>
      </c>
      <c r="C102" s="37" t="s">
        <v>181</v>
      </c>
      <c r="D102" s="38">
        <v>388746</v>
      </c>
      <c r="E102" s="38">
        <v>389600</v>
      </c>
      <c r="F102" s="58">
        <f t="shared" si="30"/>
        <v>2.1968071697200742E-3</v>
      </c>
      <c r="G102" s="94">
        <v>647.85166400000003</v>
      </c>
      <c r="H102" s="94">
        <v>638.00141699999995</v>
      </c>
      <c r="I102" s="58">
        <f t="shared" si="31"/>
        <v>-1.5204478968506718E-2</v>
      </c>
      <c r="J102" s="93">
        <v>15220.762763000001</v>
      </c>
      <c r="K102" s="93">
        <v>15663.388446000001</v>
      </c>
      <c r="L102" s="66">
        <f t="shared" si="32"/>
        <v>2.9080387750078762E-2</v>
      </c>
      <c r="M102" s="79">
        <v>445170717</v>
      </c>
      <c r="N102" s="39">
        <v>29548345</v>
      </c>
      <c r="O102" s="85">
        <v>29611558</v>
      </c>
      <c r="P102" s="40">
        <v>63213</v>
      </c>
      <c r="Q102" s="40">
        <v>0</v>
      </c>
      <c r="R102" s="40">
        <f t="shared" si="33"/>
        <v>63213</v>
      </c>
      <c r="S102" s="68">
        <f t="shared" si="34"/>
        <v>2.1393076329655689E-3</v>
      </c>
      <c r="T102" s="42">
        <v>28124709</v>
      </c>
      <c r="U102" s="43">
        <v>28124709</v>
      </c>
      <c r="V102" s="70">
        <f t="shared" si="35"/>
        <v>0</v>
      </c>
      <c r="W102" s="71">
        <f t="shared" si="36"/>
        <v>0</v>
      </c>
      <c r="X102" s="73">
        <v>10698324</v>
      </c>
      <c r="Y102" s="87">
        <f t="shared" si="46"/>
        <v>10776475</v>
      </c>
      <c r="Z102" s="40">
        <v>10776475</v>
      </c>
      <c r="AA102" s="40">
        <v>0</v>
      </c>
      <c r="AB102" s="73">
        <f t="shared" si="37"/>
        <v>78151</v>
      </c>
      <c r="AC102" s="74">
        <f t="shared" si="38"/>
        <v>7.3049759943707073E-3</v>
      </c>
      <c r="AD102" s="73">
        <f t="shared" si="39"/>
        <v>68371378</v>
      </c>
      <c r="AE102" s="87">
        <f t="shared" si="40"/>
        <v>68512742</v>
      </c>
      <c r="AF102" s="91">
        <f t="shared" si="41"/>
        <v>175.85406057494868</v>
      </c>
      <c r="AG102" s="44">
        <f t="shared" si="42"/>
        <v>141364</v>
      </c>
      <c r="AH102" s="45">
        <f t="shared" si="43"/>
        <v>2.0675903299769679E-3</v>
      </c>
      <c r="AI102" s="45">
        <f t="shared" si="44"/>
        <v>3.1755008719497606E-4</v>
      </c>
      <c r="AJ102" s="41">
        <f t="shared" si="45"/>
        <v>0.15390217591513325</v>
      </c>
      <c r="AK102" s="75">
        <f t="shared" si="47"/>
        <v>1</v>
      </c>
      <c r="AL102" s="75">
        <f t="shared" si="48"/>
        <v>0</v>
      </c>
      <c r="AM102" s="46">
        <v>87647864</v>
      </c>
      <c r="AN102" s="46">
        <v>68657838</v>
      </c>
      <c r="AO102" s="39">
        <v>-18990026</v>
      </c>
      <c r="AP102" s="47">
        <v>-0.21666273578555206</v>
      </c>
      <c r="AQ102" s="39">
        <f t="shared" si="49"/>
        <v>-145096</v>
      </c>
      <c r="AR102" s="47">
        <f t="shared" si="50"/>
        <v>-2.113320259225174E-3</v>
      </c>
    </row>
    <row r="103" spans="2:44" x14ac:dyDescent="0.3">
      <c r="B103" s="59" t="s">
        <v>182</v>
      </c>
      <c r="C103" s="37" t="s">
        <v>183</v>
      </c>
      <c r="D103" s="38">
        <v>381847</v>
      </c>
      <c r="E103" s="38">
        <v>380513</v>
      </c>
      <c r="F103" s="58">
        <f t="shared" si="30"/>
        <v>-3.4935458442779438E-3</v>
      </c>
      <c r="G103" s="94">
        <v>713.95012699999995</v>
      </c>
      <c r="H103" s="94">
        <v>732.57129999999995</v>
      </c>
      <c r="I103" s="58">
        <f t="shared" si="31"/>
        <v>2.6081896053784161E-2</v>
      </c>
      <c r="J103" s="93">
        <v>15033.913564</v>
      </c>
      <c r="K103" s="93">
        <v>15640.197226</v>
      </c>
      <c r="L103" s="66">
        <f t="shared" si="32"/>
        <v>4.0327733654914592E-2</v>
      </c>
      <c r="M103" s="79">
        <v>458972617</v>
      </c>
      <c r="N103" s="39">
        <v>32497130</v>
      </c>
      <c r="O103" s="85">
        <v>32009362</v>
      </c>
      <c r="P103" s="40">
        <v>-98743</v>
      </c>
      <c r="Q103" s="40">
        <v>-389025</v>
      </c>
      <c r="R103" s="40">
        <f t="shared" si="33"/>
        <v>-487768</v>
      </c>
      <c r="S103" s="68">
        <f t="shared" si="34"/>
        <v>-1.5009571614477956E-2</v>
      </c>
      <c r="T103" s="42">
        <v>18145077</v>
      </c>
      <c r="U103" s="43">
        <v>18145077</v>
      </c>
      <c r="V103" s="70">
        <f t="shared" si="35"/>
        <v>0</v>
      </c>
      <c r="W103" s="71">
        <f t="shared" si="36"/>
        <v>0</v>
      </c>
      <c r="X103" s="73">
        <v>9960375</v>
      </c>
      <c r="Y103" s="87">
        <f t="shared" si="46"/>
        <v>9960375</v>
      </c>
      <c r="Z103" s="40">
        <v>9960375</v>
      </c>
      <c r="AA103" s="40">
        <v>0</v>
      </c>
      <c r="AB103" s="73">
        <f t="shared" si="37"/>
        <v>0</v>
      </c>
      <c r="AC103" s="74">
        <f t="shared" si="38"/>
        <v>0</v>
      </c>
      <c r="AD103" s="73">
        <f t="shared" si="39"/>
        <v>60602582</v>
      </c>
      <c r="AE103" s="87">
        <f t="shared" si="40"/>
        <v>60114814</v>
      </c>
      <c r="AF103" s="91">
        <f t="shared" si="41"/>
        <v>157.98360108590245</v>
      </c>
      <c r="AG103" s="44">
        <f t="shared" si="42"/>
        <v>-487768</v>
      </c>
      <c r="AH103" s="45">
        <f t="shared" si="43"/>
        <v>-8.0486339674438294E-3</v>
      </c>
      <c r="AI103" s="45">
        <f t="shared" si="44"/>
        <v>-1.0627387820829406E-3</v>
      </c>
      <c r="AJ103" s="41">
        <f t="shared" si="45"/>
        <v>0.13097690749598684</v>
      </c>
      <c r="AK103" s="75">
        <f t="shared" si="47"/>
        <v>0</v>
      </c>
      <c r="AL103" s="75">
        <f t="shared" si="48"/>
        <v>1</v>
      </c>
      <c r="AM103" s="46">
        <v>83276434</v>
      </c>
      <c r="AN103" s="46">
        <v>63475142</v>
      </c>
      <c r="AO103" s="39">
        <v>-19801292</v>
      </c>
      <c r="AP103" s="47">
        <v>-0.23777785681841276</v>
      </c>
      <c r="AQ103" s="39">
        <f t="shared" si="49"/>
        <v>-3360328</v>
      </c>
      <c r="AR103" s="47">
        <f t="shared" si="50"/>
        <v>-5.29392750314761E-2</v>
      </c>
    </row>
    <row r="104" spans="2:44" x14ac:dyDescent="0.3">
      <c r="B104" s="59" t="s">
        <v>184</v>
      </c>
      <c r="C104" s="37" t="s">
        <v>185</v>
      </c>
      <c r="D104" s="38">
        <v>354421</v>
      </c>
      <c r="E104" s="38">
        <v>355016</v>
      </c>
      <c r="F104" s="58">
        <f t="shared" si="30"/>
        <v>1.6787944280954007E-3</v>
      </c>
      <c r="G104" s="94">
        <v>633.85283600000002</v>
      </c>
      <c r="H104" s="94">
        <v>636.58882100000005</v>
      </c>
      <c r="I104" s="58">
        <f t="shared" si="31"/>
        <v>4.3164356844496753E-3</v>
      </c>
      <c r="J104" s="93">
        <v>15204.640343999999</v>
      </c>
      <c r="K104" s="93">
        <v>15927.592358</v>
      </c>
      <c r="L104" s="66">
        <f t="shared" si="32"/>
        <v>4.7548116735644401E-2</v>
      </c>
      <c r="M104" s="79">
        <v>419481753</v>
      </c>
      <c r="N104" s="39">
        <v>32389361</v>
      </c>
      <c r="O104" s="85">
        <v>32433403</v>
      </c>
      <c r="P104" s="40">
        <v>44042</v>
      </c>
      <c r="Q104" s="40">
        <v>0</v>
      </c>
      <c r="R104" s="40">
        <f t="shared" si="33"/>
        <v>44042</v>
      </c>
      <c r="S104" s="68">
        <f t="shared" si="34"/>
        <v>1.3597674866138915E-3</v>
      </c>
      <c r="T104" s="42">
        <v>20367648</v>
      </c>
      <c r="U104" s="43">
        <v>20367648</v>
      </c>
      <c r="V104" s="70">
        <f t="shared" si="35"/>
        <v>0</v>
      </c>
      <c r="W104" s="71">
        <f t="shared" si="36"/>
        <v>0</v>
      </c>
      <c r="X104" s="73">
        <v>12414924</v>
      </c>
      <c r="Y104" s="87">
        <f t="shared" si="46"/>
        <v>12540764</v>
      </c>
      <c r="Z104" s="40">
        <v>12540764</v>
      </c>
      <c r="AA104" s="40">
        <v>0</v>
      </c>
      <c r="AB104" s="73">
        <f t="shared" si="37"/>
        <v>125840</v>
      </c>
      <c r="AC104" s="74">
        <f t="shared" si="38"/>
        <v>1.0136187704411239E-2</v>
      </c>
      <c r="AD104" s="73">
        <f t="shared" si="39"/>
        <v>65171933</v>
      </c>
      <c r="AE104" s="87">
        <f t="shared" si="40"/>
        <v>65341815</v>
      </c>
      <c r="AF104" s="91">
        <f t="shared" si="41"/>
        <v>184.05315535074476</v>
      </c>
      <c r="AG104" s="44">
        <f t="shared" si="42"/>
        <v>169882</v>
      </c>
      <c r="AH104" s="45">
        <f t="shared" si="43"/>
        <v>2.6066742565392376E-3</v>
      </c>
      <c r="AI104" s="45">
        <f t="shared" si="44"/>
        <v>4.0498066670375529E-4</v>
      </c>
      <c r="AJ104" s="41">
        <f t="shared" si="45"/>
        <v>0.15576795541807512</v>
      </c>
      <c r="AK104" s="75">
        <f t="shared" si="47"/>
        <v>1</v>
      </c>
      <c r="AL104" s="75">
        <f t="shared" si="48"/>
        <v>0</v>
      </c>
      <c r="AM104" s="46">
        <v>83172844</v>
      </c>
      <c r="AN104" s="46">
        <v>65664735</v>
      </c>
      <c r="AO104" s="39">
        <v>-17508109</v>
      </c>
      <c r="AP104" s="47">
        <v>-0.21050270927371439</v>
      </c>
      <c r="AQ104" s="39">
        <f t="shared" si="49"/>
        <v>-322920</v>
      </c>
      <c r="AR104" s="47">
        <f t="shared" si="50"/>
        <v>-4.9177081122767034E-3</v>
      </c>
    </row>
    <row r="105" spans="2:44" x14ac:dyDescent="0.3">
      <c r="B105" s="59" t="s">
        <v>186</v>
      </c>
      <c r="C105" s="37" t="s">
        <v>187</v>
      </c>
      <c r="D105" s="38">
        <v>140818</v>
      </c>
      <c r="E105" s="38">
        <v>141331</v>
      </c>
      <c r="F105" s="58">
        <f t="shared" si="30"/>
        <v>3.643000184635487E-3</v>
      </c>
      <c r="G105" s="94">
        <v>644.92228999999998</v>
      </c>
      <c r="H105" s="94">
        <v>636.69405200000006</v>
      </c>
      <c r="I105" s="58">
        <f t="shared" si="31"/>
        <v>-1.2758495290959659E-2</v>
      </c>
      <c r="J105" s="93">
        <v>15657.424521000001</v>
      </c>
      <c r="K105" s="93">
        <v>16352.249589999999</v>
      </c>
      <c r="L105" s="66">
        <f t="shared" si="32"/>
        <v>4.4376715216994184E-2</v>
      </c>
      <c r="M105" s="79">
        <v>164414444</v>
      </c>
      <c r="N105" s="39">
        <v>13595654</v>
      </c>
      <c r="O105" s="85">
        <v>13633626</v>
      </c>
      <c r="P105" s="40">
        <v>37972</v>
      </c>
      <c r="Q105" s="40">
        <v>0</v>
      </c>
      <c r="R105" s="40">
        <f t="shared" si="33"/>
        <v>37972</v>
      </c>
      <c r="S105" s="68">
        <f t="shared" si="34"/>
        <v>2.792951335772446E-3</v>
      </c>
      <c r="T105" s="42">
        <v>2523622</v>
      </c>
      <c r="U105" s="43">
        <v>2523622</v>
      </c>
      <c r="V105" s="70">
        <f t="shared" si="35"/>
        <v>0</v>
      </c>
      <c r="W105" s="71">
        <f t="shared" si="36"/>
        <v>0</v>
      </c>
      <c r="X105" s="73">
        <v>2413997</v>
      </c>
      <c r="Y105" s="87">
        <f t="shared" si="46"/>
        <v>2413997</v>
      </c>
      <c r="Z105" s="40">
        <v>0</v>
      </c>
      <c r="AA105" s="40">
        <v>2413997</v>
      </c>
      <c r="AB105" s="73">
        <f t="shared" si="37"/>
        <v>0</v>
      </c>
      <c r="AC105" s="74">
        <f t="shared" si="38"/>
        <v>0</v>
      </c>
      <c r="AD105" s="73">
        <f t="shared" si="39"/>
        <v>18533273</v>
      </c>
      <c r="AE105" s="87">
        <f t="shared" si="40"/>
        <v>18571245</v>
      </c>
      <c r="AF105" s="91">
        <f t="shared" si="41"/>
        <v>131.40248777692085</v>
      </c>
      <c r="AG105" s="44">
        <f t="shared" si="42"/>
        <v>37972</v>
      </c>
      <c r="AH105" s="45">
        <f t="shared" si="43"/>
        <v>2.0488555906989555E-3</v>
      </c>
      <c r="AI105" s="45">
        <f t="shared" si="44"/>
        <v>2.3095294474249477E-4</v>
      </c>
      <c r="AJ105" s="41">
        <f t="shared" si="45"/>
        <v>0.11295385337312579</v>
      </c>
      <c r="AK105" s="75">
        <f t="shared" si="47"/>
        <v>1</v>
      </c>
      <c r="AL105" s="75">
        <f t="shared" si="48"/>
        <v>0</v>
      </c>
      <c r="AM105" s="46">
        <v>27090359</v>
      </c>
      <c r="AN105" s="46">
        <v>19266620</v>
      </c>
      <c r="AO105" s="39">
        <v>-7823739</v>
      </c>
      <c r="AP105" s="47">
        <v>-0.28880159912240366</v>
      </c>
      <c r="AQ105" s="39">
        <f t="shared" si="49"/>
        <v>-695375</v>
      </c>
      <c r="AR105" s="47">
        <f t="shared" si="50"/>
        <v>-3.6092215448272714E-2</v>
      </c>
    </row>
    <row r="106" spans="2:44" x14ac:dyDescent="0.3">
      <c r="B106" s="59" t="s">
        <v>188</v>
      </c>
      <c r="C106" s="37" t="s">
        <v>189</v>
      </c>
      <c r="D106" s="38">
        <v>1323984</v>
      </c>
      <c r="E106" s="38">
        <v>1335578</v>
      </c>
      <c r="F106" s="58">
        <f t="shared" si="30"/>
        <v>8.7569034066876938E-3</v>
      </c>
      <c r="G106" s="94">
        <v>724.61785899999995</v>
      </c>
      <c r="H106" s="94">
        <v>711.10492999999997</v>
      </c>
      <c r="I106" s="58">
        <f t="shared" si="31"/>
        <v>-1.8648352137840402E-2</v>
      </c>
      <c r="J106" s="93">
        <v>18130.005496000002</v>
      </c>
      <c r="K106" s="93">
        <v>18726.200022000001</v>
      </c>
      <c r="L106" s="66">
        <f t="shared" si="32"/>
        <v>3.2884409556937909E-2</v>
      </c>
      <c r="M106" s="79">
        <v>1359537706</v>
      </c>
      <c r="N106" s="39">
        <v>65930560</v>
      </c>
      <c r="O106" s="85">
        <v>65463305</v>
      </c>
      <c r="P106" s="40">
        <v>858188</v>
      </c>
      <c r="Q106" s="40">
        <v>-1325443</v>
      </c>
      <c r="R106" s="40">
        <f t="shared" si="33"/>
        <v>-467255</v>
      </c>
      <c r="S106" s="68">
        <f t="shared" si="34"/>
        <v>-7.0870776768770048E-3</v>
      </c>
      <c r="T106" s="42">
        <v>0</v>
      </c>
      <c r="U106" s="43">
        <v>0</v>
      </c>
      <c r="V106" s="70">
        <f t="shared" si="35"/>
        <v>0</v>
      </c>
      <c r="W106" s="71">
        <f t="shared" si="36"/>
        <v>0</v>
      </c>
      <c r="X106" s="73">
        <v>19115215</v>
      </c>
      <c r="Y106" s="87">
        <f t="shared" si="46"/>
        <v>19424725</v>
      </c>
      <c r="Z106" s="40">
        <v>0</v>
      </c>
      <c r="AA106" s="40">
        <v>19424725</v>
      </c>
      <c r="AB106" s="73">
        <f t="shared" si="37"/>
        <v>309510</v>
      </c>
      <c r="AC106" s="74">
        <f t="shared" si="38"/>
        <v>1.6191813693960545E-2</v>
      </c>
      <c r="AD106" s="73">
        <f t="shared" si="39"/>
        <v>85045775</v>
      </c>
      <c r="AE106" s="87">
        <f t="shared" si="40"/>
        <v>84888030</v>
      </c>
      <c r="AF106" s="91">
        <f t="shared" si="41"/>
        <v>63.559020888334487</v>
      </c>
      <c r="AG106" s="44">
        <f t="shared" si="42"/>
        <v>-157745</v>
      </c>
      <c r="AH106" s="45">
        <f t="shared" si="43"/>
        <v>-1.8548246517831133E-3</v>
      </c>
      <c r="AI106" s="45">
        <f t="shared" si="44"/>
        <v>-1.1602841120465401E-4</v>
      </c>
      <c r="AJ106" s="41">
        <f t="shared" si="45"/>
        <v>6.2438893474867696E-2</v>
      </c>
      <c r="AK106" s="75">
        <f t="shared" si="47"/>
        <v>0</v>
      </c>
      <c r="AL106" s="75">
        <f t="shared" si="48"/>
        <v>1</v>
      </c>
      <c r="AM106" s="46">
        <v>168355207</v>
      </c>
      <c r="AN106" s="46">
        <v>87941064</v>
      </c>
      <c r="AO106" s="39">
        <v>-80414143</v>
      </c>
      <c r="AP106" s="47">
        <v>-0.47764571368440062</v>
      </c>
      <c r="AQ106" s="39">
        <f t="shared" si="49"/>
        <v>-3053034</v>
      </c>
      <c r="AR106" s="47">
        <f t="shared" si="50"/>
        <v>-3.4716818982312971E-2</v>
      </c>
    </row>
    <row r="107" spans="2:44" x14ac:dyDescent="0.3">
      <c r="B107" s="59" t="s">
        <v>190</v>
      </c>
      <c r="C107" s="37" t="s">
        <v>191</v>
      </c>
      <c r="D107" s="38">
        <v>1666507</v>
      </c>
      <c r="E107" s="38">
        <v>1679210</v>
      </c>
      <c r="F107" s="58">
        <f t="shared" si="30"/>
        <v>7.6225302383968385E-3</v>
      </c>
      <c r="G107" s="94">
        <v>1017.606491</v>
      </c>
      <c r="H107" s="94">
        <v>967.00297799999998</v>
      </c>
      <c r="I107" s="58">
        <f t="shared" si="31"/>
        <v>-4.9727977806305113E-2</v>
      </c>
      <c r="J107" s="93">
        <v>27516.298314</v>
      </c>
      <c r="K107" s="93">
        <v>28779.694626</v>
      </c>
      <c r="L107" s="66">
        <f t="shared" si="32"/>
        <v>4.5914472127858791E-2</v>
      </c>
      <c r="M107" s="79">
        <v>1683899646</v>
      </c>
      <c r="N107" s="39">
        <v>71395061</v>
      </c>
      <c r="O107" s="85">
        <v>70069175</v>
      </c>
      <c r="P107" s="40">
        <v>940276</v>
      </c>
      <c r="Q107" s="40">
        <v>-2266162</v>
      </c>
      <c r="R107" s="40">
        <f t="shared" si="33"/>
        <v>-1325886</v>
      </c>
      <c r="S107" s="68">
        <f t="shared" si="34"/>
        <v>-1.8571116565052028E-2</v>
      </c>
      <c r="T107" s="42">
        <v>16665134</v>
      </c>
      <c r="U107" s="43">
        <v>16665134</v>
      </c>
      <c r="V107" s="70">
        <f t="shared" si="35"/>
        <v>0</v>
      </c>
      <c r="W107" s="71">
        <f t="shared" si="36"/>
        <v>0</v>
      </c>
      <c r="X107" s="73">
        <v>0</v>
      </c>
      <c r="Y107" s="87">
        <f t="shared" si="46"/>
        <v>0</v>
      </c>
      <c r="Z107" s="40">
        <v>0</v>
      </c>
      <c r="AA107" s="40">
        <v>0</v>
      </c>
      <c r="AB107" s="73">
        <f t="shared" si="37"/>
        <v>0</v>
      </c>
      <c r="AC107" s="74">
        <f t="shared" si="38"/>
        <v>0</v>
      </c>
      <c r="AD107" s="73">
        <f t="shared" si="39"/>
        <v>88060195</v>
      </c>
      <c r="AE107" s="87">
        <f t="shared" si="40"/>
        <v>86734309</v>
      </c>
      <c r="AF107" s="91">
        <f t="shared" si="41"/>
        <v>51.651853550181336</v>
      </c>
      <c r="AG107" s="44">
        <f t="shared" si="42"/>
        <v>-1325886</v>
      </c>
      <c r="AH107" s="45">
        <f t="shared" si="43"/>
        <v>-1.505658714473662E-2</v>
      </c>
      <c r="AI107" s="45">
        <f t="shared" si="44"/>
        <v>-7.8739015305903811E-4</v>
      </c>
      <c r="AJ107" s="41">
        <f t="shared" si="45"/>
        <v>5.1508003583249168E-2</v>
      </c>
      <c r="AK107" s="75">
        <f t="shared" si="47"/>
        <v>0</v>
      </c>
      <c r="AL107" s="75">
        <f t="shared" si="48"/>
        <v>1</v>
      </c>
      <c r="AM107" s="46">
        <v>263837952</v>
      </c>
      <c r="AN107" s="46">
        <v>98024225</v>
      </c>
      <c r="AO107" s="39">
        <v>-165813727</v>
      </c>
      <c r="AP107" s="47">
        <v>-0.62846806436702485</v>
      </c>
      <c r="AQ107" s="39">
        <f t="shared" si="49"/>
        <v>-11289916</v>
      </c>
      <c r="AR107" s="47">
        <f t="shared" si="50"/>
        <v>-0.11517475399575972</v>
      </c>
    </row>
    <row r="108" spans="2:44" x14ac:dyDescent="0.3">
      <c r="B108" s="59" t="s">
        <v>192</v>
      </c>
      <c r="C108" s="37" t="s">
        <v>193</v>
      </c>
      <c r="D108" s="38">
        <v>1677174</v>
      </c>
      <c r="E108" s="38">
        <v>1691005</v>
      </c>
      <c r="F108" s="58">
        <f t="shared" si="30"/>
        <v>8.2466100714654531E-3</v>
      </c>
      <c r="G108" s="94">
        <v>657.82834000000003</v>
      </c>
      <c r="H108" s="94">
        <v>634.214381</v>
      </c>
      <c r="I108" s="58">
        <f t="shared" si="31"/>
        <v>-3.5896840504013587E-2</v>
      </c>
      <c r="J108" s="93">
        <v>12851.46356</v>
      </c>
      <c r="K108" s="93">
        <v>13569.787525</v>
      </c>
      <c r="L108" s="66">
        <f t="shared" si="32"/>
        <v>5.5894331540243619E-2</v>
      </c>
      <c r="M108" s="79">
        <v>1671441369</v>
      </c>
      <c r="N108" s="39">
        <v>12773502</v>
      </c>
      <c r="O108" s="85">
        <v>13797273</v>
      </c>
      <c r="P108" s="40">
        <v>1023771</v>
      </c>
      <c r="Q108" s="40">
        <v>0</v>
      </c>
      <c r="R108" s="40">
        <f t="shared" si="33"/>
        <v>1023771</v>
      </c>
      <c r="S108" s="68">
        <f t="shared" si="34"/>
        <v>8.0148028316745085E-2</v>
      </c>
      <c r="T108" s="42">
        <v>0</v>
      </c>
      <c r="U108" s="43">
        <v>0</v>
      </c>
      <c r="V108" s="70">
        <f t="shared" si="35"/>
        <v>0</v>
      </c>
      <c r="W108" s="71">
        <f t="shared" si="36"/>
        <v>0</v>
      </c>
      <c r="X108" s="73">
        <v>33986550</v>
      </c>
      <c r="Y108" s="87">
        <f t="shared" si="46"/>
        <v>34178983</v>
      </c>
      <c r="Z108" s="40">
        <v>0</v>
      </c>
      <c r="AA108" s="40">
        <v>34178983</v>
      </c>
      <c r="AB108" s="73">
        <f t="shared" si="37"/>
        <v>192433</v>
      </c>
      <c r="AC108" s="74">
        <f t="shared" si="38"/>
        <v>5.6620339516661742E-3</v>
      </c>
      <c r="AD108" s="73">
        <f t="shared" si="39"/>
        <v>46760052</v>
      </c>
      <c r="AE108" s="87">
        <f t="shared" si="40"/>
        <v>47976256</v>
      </c>
      <c r="AF108" s="91">
        <f t="shared" si="41"/>
        <v>28.371445383071013</v>
      </c>
      <c r="AG108" s="44">
        <f t="shared" si="42"/>
        <v>1216204</v>
      </c>
      <c r="AH108" s="45">
        <f t="shared" si="43"/>
        <v>2.6009466370995483E-2</v>
      </c>
      <c r="AI108" s="45">
        <f t="shared" si="44"/>
        <v>7.2763784752296625E-4</v>
      </c>
      <c r="AJ108" s="41">
        <f t="shared" si="45"/>
        <v>2.870352313267412E-2</v>
      </c>
      <c r="AK108" s="75">
        <f t="shared" si="47"/>
        <v>1</v>
      </c>
      <c r="AL108" s="75">
        <f t="shared" si="48"/>
        <v>0</v>
      </c>
      <c r="AM108" s="46">
        <v>289844849</v>
      </c>
      <c r="AN108" s="46">
        <v>211235695</v>
      </c>
      <c r="AO108" s="39">
        <v>-78609154</v>
      </c>
      <c r="AP108" s="47">
        <v>-0.27121114717481143</v>
      </c>
      <c r="AQ108" s="39">
        <f t="shared" si="49"/>
        <v>-163259439</v>
      </c>
      <c r="AR108" s="47">
        <f t="shared" si="50"/>
        <v>-0.77287808293953353</v>
      </c>
    </row>
    <row r="109" spans="2:44" x14ac:dyDescent="0.3">
      <c r="B109" s="59" t="s">
        <v>194</v>
      </c>
      <c r="C109" s="37" t="s">
        <v>195</v>
      </c>
      <c r="D109" s="38">
        <v>1427875</v>
      </c>
      <c r="E109" s="38">
        <v>1432925</v>
      </c>
      <c r="F109" s="58">
        <f t="shared" si="30"/>
        <v>3.5367241530245997E-3</v>
      </c>
      <c r="G109" s="94">
        <v>780.65975500000002</v>
      </c>
      <c r="H109" s="94">
        <v>756.70780400000001</v>
      </c>
      <c r="I109" s="58">
        <f t="shared" si="31"/>
        <v>-3.0681677704776786E-2</v>
      </c>
      <c r="J109" s="93">
        <v>18825.924593</v>
      </c>
      <c r="K109" s="93">
        <v>19595.193422</v>
      </c>
      <c r="L109" s="66">
        <f t="shared" si="32"/>
        <v>4.0862207069820945E-2</v>
      </c>
      <c r="M109" s="79">
        <v>1541171751</v>
      </c>
      <c r="N109" s="39">
        <v>98301368</v>
      </c>
      <c r="O109" s="85">
        <v>97161922</v>
      </c>
      <c r="P109" s="40">
        <v>373801</v>
      </c>
      <c r="Q109" s="40">
        <v>-1513247</v>
      </c>
      <c r="R109" s="40">
        <f t="shared" si="33"/>
        <v>-1139446</v>
      </c>
      <c r="S109" s="68">
        <f t="shared" si="34"/>
        <v>-1.1591354456023439E-2</v>
      </c>
      <c r="T109" s="42">
        <v>23368227</v>
      </c>
      <c r="U109" s="43">
        <v>23368227</v>
      </c>
      <c r="V109" s="70">
        <f t="shared" si="35"/>
        <v>0</v>
      </c>
      <c r="W109" s="71">
        <f t="shared" si="36"/>
        <v>0</v>
      </c>
      <c r="X109" s="73">
        <v>20864366</v>
      </c>
      <c r="Y109" s="87">
        <f t="shared" si="46"/>
        <v>21067471</v>
      </c>
      <c r="Z109" s="40">
        <v>0</v>
      </c>
      <c r="AA109" s="40">
        <v>21067471</v>
      </c>
      <c r="AB109" s="73">
        <f t="shared" si="37"/>
        <v>203105</v>
      </c>
      <c r="AC109" s="74">
        <f t="shared" si="38"/>
        <v>9.7345397411069193E-3</v>
      </c>
      <c r="AD109" s="73">
        <f t="shared" si="39"/>
        <v>142533961</v>
      </c>
      <c r="AE109" s="87">
        <f t="shared" si="40"/>
        <v>141597620</v>
      </c>
      <c r="AF109" s="91">
        <f t="shared" si="41"/>
        <v>98.817188617687592</v>
      </c>
      <c r="AG109" s="44">
        <f t="shared" si="42"/>
        <v>-936341</v>
      </c>
      <c r="AH109" s="45">
        <f t="shared" si="43"/>
        <v>-6.5692484333610855E-3</v>
      </c>
      <c r="AI109" s="45">
        <f t="shared" si="44"/>
        <v>-6.0755136433849677E-4</v>
      </c>
      <c r="AJ109" s="41">
        <f t="shared" si="45"/>
        <v>9.1876599676916859E-2</v>
      </c>
      <c r="AK109" s="75">
        <f t="shared" si="47"/>
        <v>0</v>
      </c>
      <c r="AL109" s="75">
        <f t="shared" si="48"/>
        <v>1</v>
      </c>
      <c r="AM109" s="46">
        <v>236852425</v>
      </c>
      <c r="AN109" s="46">
        <v>145329138</v>
      </c>
      <c r="AO109" s="39">
        <v>-91523287</v>
      </c>
      <c r="AP109" s="47">
        <v>-0.38641481926984705</v>
      </c>
      <c r="AQ109" s="39">
        <f t="shared" si="49"/>
        <v>-3731518</v>
      </c>
      <c r="AR109" s="47">
        <f t="shared" si="50"/>
        <v>-2.5676323766538819E-2</v>
      </c>
    </row>
    <row r="110" spans="2:44" x14ac:dyDescent="0.3">
      <c r="B110" s="59" t="s">
        <v>196</v>
      </c>
      <c r="C110" s="37" t="s">
        <v>197</v>
      </c>
      <c r="D110" s="38">
        <v>1263955</v>
      </c>
      <c r="E110" s="38">
        <v>1279014</v>
      </c>
      <c r="F110" s="58">
        <f t="shared" si="30"/>
        <v>1.1914189983029459E-2</v>
      </c>
      <c r="G110" s="94">
        <v>619.20083</v>
      </c>
      <c r="H110" s="94">
        <v>595.94111099999998</v>
      </c>
      <c r="I110" s="58">
        <f t="shared" si="31"/>
        <v>-3.7564095319445906E-2</v>
      </c>
      <c r="J110" s="93">
        <v>16599.346765999999</v>
      </c>
      <c r="K110" s="93">
        <v>17232.044994</v>
      </c>
      <c r="L110" s="66">
        <f t="shared" si="32"/>
        <v>3.8115850998181454E-2</v>
      </c>
      <c r="M110" s="79">
        <v>1231546813</v>
      </c>
      <c r="N110" s="39">
        <v>81502976</v>
      </c>
      <c r="O110" s="85">
        <v>82617643</v>
      </c>
      <c r="P110" s="40">
        <v>1114667</v>
      </c>
      <c r="Q110" s="40">
        <v>0</v>
      </c>
      <c r="R110" s="40">
        <f t="shared" si="33"/>
        <v>1114667</v>
      </c>
      <c r="S110" s="68">
        <f t="shared" si="34"/>
        <v>1.3676396307295577E-2</v>
      </c>
      <c r="T110" s="42">
        <v>0</v>
      </c>
      <c r="U110" s="43">
        <v>0</v>
      </c>
      <c r="V110" s="70">
        <f t="shared" si="35"/>
        <v>0</v>
      </c>
      <c r="W110" s="71">
        <f t="shared" si="36"/>
        <v>0</v>
      </c>
      <c r="X110" s="73">
        <v>21503918</v>
      </c>
      <c r="Y110" s="87">
        <f t="shared" si="46"/>
        <v>21849357</v>
      </c>
      <c r="Z110" s="40">
        <v>0</v>
      </c>
      <c r="AA110" s="40">
        <v>21849357</v>
      </c>
      <c r="AB110" s="73">
        <f t="shared" si="37"/>
        <v>345439</v>
      </c>
      <c r="AC110" s="74">
        <f t="shared" si="38"/>
        <v>1.6064002848225147E-2</v>
      </c>
      <c r="AD110" s="73">
        <f t="shared" si="39"/>
        <v>103006894</v>
      </c>
      <c r="AE110" s="87">
        <f t="shared" si="40"/>
        <v>104467000</v>
      </c>
      <c r="AF110" s="91">
        <f t="shared" si="41"/>
        <v>81.677761150386161</v>
      </c>
      <c r="AG110" s="44">
        <f t="shared" si="42"/>
        <v>1460106</v>
      </c>
      <c r="AH110" s="45">
        <f t="shared" si="43"/>
        <v>1.4174837656982454E-2</v>
      </c>
      <c r="AI110" s="45">
        <f t="shared" si="44"/>
        <v>1.1855870881945921E-3</v>
      </c>
      <c r="AJ110" s="41">
        <f t="shared" si="45"/>
        <v>8.4825845755324938E-2</v>
      </c>
      <c r="AK110" s="75">
        <f t="shared" si="47"/>
        <v>1</v>
      </c>
      <c r="AL110" s="75">
        <f t="shared" si="48"/>
        <v>0</v>
      </c>
      <c r="AM110" s="46">
        <v>165585446</v>
      </c>
      <c r="AN110" s="46">
        <v>98965797</v>
      </c>
      <c r="AO110" s="39">
        <v>-66619649</v>
      </c>
      <c r="AP110" s="47">
        <v>-0.40232792560766484</v>
      </c>
      <c r="AQ110" s="39">
        <f t="shared" si="49"/>
        <v>5501203</v>
      </c>
      <c r="AR110" s="47">
        <f t="shared" si="50"/>
        <v>5.55869115064066E-2</v>
      </c>
    </row>
    <row r="111" spans="2:44" x14ac:dyDescent="0.3">
      <c r="B111" s="59" t="s">
        <v>198</v>
      </c>
      <c r="C111" s="37" t="s">
        <v>199</v>
      </c>
      <c r="D111" s="38">
        <v>407883</v>
      </c>
      <c r="E111" s="38">
        <v>407729</v>
      </c>
      <c r="F111" s="58">
        <f t="shared" si="30"/>
        <v>-3.7755925105974018E-4</v>
      </c>
      <c r="G111" s="94">
        <v>639.64432699999998</v>
      </c>
      <c r="H111" s="94">
        <v>635.02536199999997</v>
      </c>
      <c r="I111" s="58">
        <f t="shared" si="31"/>
        <v>-7.2211458853445017E-3</v>
      </c>
      <c r="J111" s="93">
        <v>12662.877485999999</v>
      </c>
      <c r="K111" s="93">
        <v>13441.414718</v>
      </c>
      <c r="L111" s="66">
        <f t="shared" si="32"/>
        <v>6.1481857726314308E-2</v>
      </c>
      <c r="M111" s="79">
        <v>757185722</v>
      </c>
      <c r="N111" s="39">
        <v>30058711</v>
      </c>
      <c r="O111" s="85">
        <v>30047312</v>
      </c>
      <c r="P111" s="40">
        <v>-11399</v>
      </c>
      <c r="Q111" s="40">
        <v>0</v>
      </c>
      <c r="R111" s="40">
        <f t="shared" si="33"/>
        <v>-11399</v>
      </c>
      <c r="S111" s="68">
        <f t="shared" si="34"/>
        <v>-3.7922451165653778E-4</v>
      </c>
      <c r="T111" s="42">
        <v>70367136</v>
      </c>
      <c r="U111" s="43">
        <v>70367136</v>
      </c>
      <c r="V111" s="70">
        <f t="shared" si="35"/>
        <v>0</v>
      </c>
      <c r="W111" s="71">
        <f t="shared" si="36"/>
        <v>0</v>
      </c>
      <c r="X111" s="73">
        <v>20600150</v>
      </c>
      <c r="Y111" s="87">
        <f t="shared" si="46"/>
        <v>21417916</v>
      </c>
      <c r="Z111" s="40">
        <v>12705983</v>
      </c>
      <c r="AA111" s="40">
        <v>8711933</v>
      </c>
      <c r="AB111" s="73">
        <f t="shared" si="37"/>
        <v>817766</v>
      </c>
      <c r="AC111" s="74">
        <f t="shared" si="38"/>
        <v>3.9697089584299142E-2</v>
      </c>
      <c r="AD111" s="73">
        <f t="shared" si="39"/>
        <v>121025997</v>
      </c>
      <c r="AE111" s="87">
        <f t="shared" si="40"/>
        <v>121832364</v>
      </c>
      <c r="AF111" s="91">
        <f t="shared" si="41"/>
        <v>298.80720772866289</v>
      </c>
      <c r="AG111" s="44">
        <f t="shared" si="42"/>
        <v>806367</v>
      </c>
      <c r="AH111" s="45">
        <f t="shared" si="43"/>
        <v>6.6627585807039454E-3</v>
      </c>
      <c r="AI111" s="45">
        <f t="shared" si="44"/>
        <v>1.0649527276743868E-3</v>
      </c>
      <c r="AJ111" s="41">
        <f t="shared" si="45"/>
        <v>0.16090156015910717</v>
      </c>
      <c r="AK111" s="75">
        <f t="shared" si="47"/>
        <v>1</v>
      </c>
      <c r="AL111" s="75">
        <f t="shared" si="48"/>
        <v>0</v>
      </c>
      <c r="AM111" s="46">
        <v>137412487</v>
      </c>
      <c r="AN111" s="46">
        <v>121851897</v>
      </c>
      <c r="AO111" s="39">
        <v>-15560590</v>
      </c>
      <c r="AP111" s="47">
        <v>-0.11323999979710724</v>
      </c>
      <c r="AQ111" s="39">
        <f t="shared" si="49"/>
        <v>-19533</v>
      </c>
      <c r="AR111" s="47">
        <f t="shared" si="50"/>
        <v>-1.6030115641121288E-4</v>
      </c>
    </row>
    <row r="112" spans="2:44" x14ac:dyDescent="0.3">
      <c r="B112" s="59" t="s">
        <v>200</v>
      </c>
      <c r="C112" s="37" t="s">
        <v>201</v>
      </c>
      <c r="D112" s="38">
        <v>374769</v>
      </c>
      <c r="E112" s="38">
        <v>376005</v>
      </c>
      <c r="F112" s="58">
        <f t="shared" si="30"/>
        <v>3.2980315874578739E-3</v>
      </c>
      <c r="G112" s="94">
        <v>684.656386</v>
      </c>
      <c r="H112" s="94">
        <v>666.35395800000003</v>
      </c>
      <c r="I112" s="58">
        <f t="shared" ref="I112:I114" si="51">IF(G112=0,0,(H112-G112)/G112)</f>
        <v>-2.6732282608111047E-2</v>
      </c>
      <c r="J112" s="93">
        <v>14199.373124</v>
      </c>
      <c r="K112" s="93">
        <v>15016.103266</v>
      </c>
      <c r="L112" s="66">
        <f t="shared" si="32"/>
        <v>5.7518746417019664E-2</v>
      </c>
      <c r="M112" s="79">
        <v>876160782.57559991</v>
      </c>
      <c r="N112" s="39">
        <v>24062770</v>
      </c>
      <c r="O112" s="85">
        <v>23804590</v>
      </c>
      <c r="P112" s="40">
        <v>91489</v>
      </c>
      <c r="Q112" s="40">
        <v>-349669</v>
      </c>
      <c r="R112" s="40">
        <f t="shared" ref="R112:R117" si="52">O112-N112</f>
        <v>-258180</v>
      </c>
      <c r="S112" s="68">
        <f t="shared" ref="S112:S117" si="53">IF(N112=0,0,R112/N112)</f>
        <v>-1.0729438048902931E-2</v>
      </c>
      <c r="T112" s="42">
        <v>99558193</v>
      </c>
      <c r="U112" s="43">
        <v>99558193</v>
      </c>
      <c r="V112" s="70">
        <f t="shared" si="35"/>
        <v>0</v>
      </c>
      <c r="W112" s="71">
        <f t="shared" si="36"/>
        <v>0</v>
      </c>
      <c r="X112" s="73">
        <v>20439071</v>
      </c>
      <c r="Y112" s="87">
        <f t="shared" si="46"/>
        <v>20439071</v>
      </c>
      <c r="Z112" s="40">
        <v>12097386</v>
      </c>
      <c r="AA112" s="40">
        <v>8341685</v>
      </c>
      <c r="AB112" s="73">
        <f t="shared" si="37"/>
        <v>0</v>
      </c>
      <c r="AC112" s="74">
        <f t="shared" si="38"/>
        <v>0</v>
      </c>
      <c r="AD112" s="73">
        <f t="shared" ref="AD112:AD117" si="54">N112+T112+X112</f>
        <v>144060034</v>
      </c>
      <c r="AE112" s="87">
        <f t="shared" ref="AE112:AE117" si="55">O112+U112+Y112</f>
        <v>143801854</v>
      </c>
      <c r="AF112" s="91">
        <f t="shared" ref="AF112:AF117" si="56">AE112/E112</f>
        <v>382.44665363492504</v>
      </c>
      <c r="AG112" s="44">
        <f t="shared" si="42"/>
        <v>-258180</v>
      </c>
      <c r="AH112" s="45">
        <f t="shared" si="43"/>
        <v>-1.7921695062212745E-3</v>
      </c>
      <c r="AI112" s="45">
        <f t="shared" ref="AI112:AI117" si="57">IF(M112=0,0,AG112/M112)</f>
        <v>-2.946719427923297E-4</v>
      </c>
      <c r="AJ112" s="41">
        <f t="shared" ref="AJ112:AJ117" si="58">AE112/M112</f>
        <v>0.16412724337794929</v>
      </c>
      <c r="AK112" s="75">
        <f t="shared" si="47"/>
        <v>0</v>
      </c>
      <c r="AL112" s="75">
        <f t="shared" si="48"/>
        <v>1</v>
      </c>
      <c r="AM112" s="46">
        <v>166864932</v>
      </c>
      <c r="AN112" s="46">
        <v>146765443</v>
      </c>
      <c r="AO112" s="39">
        <v>-20099489</v>
      </c>
      <c r="AP112" s="47">
        <v>-0.12045364330954811</v>
      </c>
      <c r="AQ112" s="39">
        <f t="shared" si="49"/>
        <v>-2963589</v>
      </c>
      <c r="AR112" s="47">
        <f t="shared" si="50"/>
        <v>-2.0192689364893615E-2</v>
      </c>
    </row>
    <row r="113" spans="2:44" x14ac:dyDescent="0.3">
      <c r="B113" s="59" t="s">
        <v>202</v>
      </c>
      <c r="C113" s="37" t="s">
        <v>203</v>
      </c>
      <c r="D113" s="38">
        <v>289607</v>
      </c>
      <c r="E113" s="38">
        <v>291966</v>
      </c>
      <c r="F113" s="58">
        <f t="shared" si="30"/>
        <v>8.1455213444426404E-3</v>
      </c>
      <c r="G113" s="94">
        <v>377.23091299999999</v>
      </c>
      <c r="H113" s="94">
        <v>367.71296000000001</v>
      </c>
      <c r="I113" s="58">
        <f t="shared" si="51"/>
        <v>-2.5231105596056964E-2</v>
      </c>
      <c r="J113" s="93">
        <v>7840.0316199999997</v>
      </c>
      <c r="K113" s="93">
        <v>8212.1400639999993</v>
      </c>
      <c r="L113" s="66">
        <f t="shared" si="32"/>
        <v>4.7462620310197108E-2</v>
      </c>
      <c r="M113" s="79">
        <v>409765479</v>
      </c>
      <c r="N113" s="39">
        <v>20769890</v>
      </c>
      <c r="O113" s="85">
        <v>20944503</v>
      </c>
      <c r="P113" s="40">
        <v>174613</v>
      </c>
      <c r="Q113" s="40">
        <v>0</v>
      </c>
      <c r="R113" s="40">
        <f t="shared" si="52"/>
        <v>174613</v>
      </c>
      <c r="S113" s="68">
        <f t="shared" si="53"/>
        <v>8.4070257473679438E-3</v>
      </c>
      <c r="T113" s="42">
        <v>16962492</v>
      </c>
      <c r="U113" s="43">
        <v>16962492</v>
      </c>
      <c r="V113" s="70">
        <f t="shared" si="35"/>
        <v>0</v>
      </c>
      <c r="W113" s="71">
        <f t="shared" si="36"/>
        <v>0</v>
      </c>
      <c r="X113" s="73">
        <v>15351709</v>
      </c>
      <c r="Y113" s="87">
        <f t="shared" si="46"/>
        <v>15351709</v>
      </c>
      <c r="Z113" s="40">
        <v>9353302</v>
      </c>
      <c r="AA113" s="40">
        <v>5998407</v>
      </c>
      <c r="AB113" s="73">
        <f t="shared" si="37"/>
        <v>0</v>
      </c>
      <c r="AC113" s="74">
        <f t="shared" si="38"/>
        <v>0</v>
      </c>
      <c r="AD113" s="73">
        <f t="shared" si="54"/>
        <v>53084091</v>
      </c>
      <c r="AE113" s="87">
        <f t="shared" si="55"/>
        <v>53258704</v>
      </c>
      <c r="AF113" s="91">
        <f t="shared" si="56"/>
        <v>182.41406191131844</v>
      </c>
      <c r="AG113" s="44">
        <f t="shared" si="42"/>
        <v>174613</v>
      </c>
      <c r="AH113" s="45">
        <f t="shared" si="43"/>
        <v>3.289365923210402E-3</v>
      </c>
      <c r="AI113" s="45">
        <f t="shared" si="57"/>
        <v>4.2612911274548826E-4</v>
      </c>
      <c r="AJ113" s="41">
        <f t="shared" si="58"/>
        <v>0.12997362327830453</v>
      </c>
      <c r="AK113" s="75">
        <f t="shared" si="47"/>
        <v>1</v>
      </c>
      <c r="AL113" s="75">
        <f t="shared" si="48"/>
        <v>0</v>
      </c>
      <c r="AM113" s="46">
        <v>53519624</v>
      </c>
      <c r="AN113" s="46">
        <v>49228600</v>
      </c>
      <c r="AO113" s="39">
        <v>-4291024</v>
      </c>
      <c r="AP113" s="47">
        <v>-8.0176646980927968E-2</v>
      </c>
      <c r="AQ113" s="39">
        <f t="shared" si="49"/>
        <v>4030104</v>
      </c>
      <c r="AR113" s="47">
        <f t="shared" si="50"/>
        <v>8.1865094680734371E-2</v>
      </c>
    </row>
    <row r="114" spans="2:44" x14ac:dyDescent="0.3">
      <c r="B114" s="59" t="s">
        <v>204</v>
      </c>
      <c r="C114" s="37" t="s">
        <v>205</v>
      </c>
      <c r="D114" s="38">
        <v>883601</v>
      </c>
      <c r="E114" s="38">
        <v>894758</v>
      </c>
      <c r="F114" s="58">
        <f t="shared" si="30"/>
        <v>1.262673989730659E-2</v>
      </c>
      <c r="G114" s="94">
        <v>506.62711100000001</v>
      </c>
      <c r="H114" s="94">
        <v>472.033863</v>
      </c>
      <c r="I114" s="58">
        <f t="shared" si="51"/>
        <v>-6.8281478130371942E-2</v>
      </c>
      <c r="J114" s="93">
        <v>12309.562468</v>
      </c>
      <c r="K114" s="93">
        <v>12727.761775000001</v>
      </c>
      <c r="L114" s="66">
        <f t="shared" si="32"/>
        <v>3.3973531397818058E-2</v>
      </c>
      <c r="M114" s="79">
        <v>1144914484</v>
      </c>
      <c r="N114" s="39">
        <v>1581142</v>
      </c>
      <c r="O114" s="85">
        <v>2406983</v>
      </c>
      <c r="P114" s="40">
        <v>825841</v>
      </c>
      <c r="Q114" s="40">
        <v>0</v>
      </c>
      <c r="R114" s="40">
        <f t="shared" si="52"/>
        <v>825841</v>
      </c>
      <c r="S114" s="68">
        <f t="shared" si="53"/>
        <v>0.52230666189374519</v>
      </c>
      <c r="T114" s="42">
        <v>188126379</v>
      </c>
      <c r="U114" s="43">
        <v>188126379</v>
      </c>
      <c r="V114" s="70">
        <f t="shared" si="35"/>
        <v>0</v>
      </c>
      <c r="W114" s="71">
        <f t="shared" si="36"/>
        <v>0</v>
      </c>
      <c r="X114" s="73">
        <v>42650312</v>
      </c>
      <c r="Y114" s="87">
        <f t="shared" si="46"/>
        <v>43134126</v>
      </c>
      <c r="Z114" s="40">
        <v>24077206</v>
      </c>
      <c r="AA114" s="40">
        <v>19056920</v>
      </c>
      <c r="AB114" s="73">
        <f t="shared" si="37"/>
        <v>483814</v>
      </c>
      <c r="AC114" s="74">
        <f t="shared" si="38"/>
        <v>1.1343738821887165E-2</v>
      </c>
      <c r="AD114" s="73">
        <f t="shared" si="54"/>
        <v>232357833</v>
      </c>
      <c r="AE114" s="87">
        <f t="shared" si="55"/>
        <v>233667488</v>
      </c>
      <c r="AF114" s="91">
        <f t="shared" si="56"/>
        <v>261.15160523851142</v>
      </c>
      <c r="AG114" s="44">
        <f t="shared" si="42"/>
        <v>1309655</v>
      </c>
      <c r="AH114" s="45">
        <f t="shared" si="43"/>
        <v>5.6363712085402348E-3</v>
      </c>
      <c r="AI114" s="45">
        <f t="shared" si="57"/>
        <v>1.1438889264676294E-3</v>
      </c>
      <c r="AJ114" s="41">
        <f t="shared" si="58"/>
        <v>0.20409165161718751</v>
      </c>
      <c r="AK114" s="75">
        <f t="shared" si="47"/>
        <v>1</v>
      </c>
      <c r="AL114" s="75">
        <f t="shared" si="48"/>
        <v>0</v>
      </c>
      <c r="AM114" s="46">
        <v>377247610</v>
      </c>
      <c r="AN114" s="46">
        <v>337396440</v>
      </c>
      <c r="AO114" s="39">
        <v>-39851170</v>
      </c>
      <c r="AP114" s="47">
        <v>-0.10563664008368404</v>
      </c>
      <c r="AQ114" s="39">
        <f t="shared" si="49"/>
        <v>-103728952</v>
      </c>
      <c r="AR114" s="47">
        <f t="shared" si="50"/>
        <v>-0.30743937902842128</v>
      </c>
    </row>
    <row r="115" spans="2:44" x14ac:dyDescent="0.3">
      <c r="B115" s="59" t="s">
        <v>206</v>
      </c>
      <c r="C115" s="37" t="s">
        <v>207</v>
      </c>
      <c r="D115" s="38">
        <v>6371</v>
      </c>
      <c r="E115" s="38">
        <v>6344</v>
      </c>
      <c r="F115" s="58">
        <f t="shared" si="30"/>
        <v>-4.2379532255532888E-3</v>
      </c>
      <c r="G115" s="94" t="s">
        <v>230</v>
      </c>
      <c r="H115" s="94" t="s">
        <v>230</v>
      </c>
      <c r="I115" s="50" t="s">
        <v>208</v>
      </c>
      <c r="J115" s="93" t="s">
        <v>230</v>
      </c>
      <c r="K115" s="93" t="s">
        <v>230</v>
      </c>
      <c r="L115" s="50" t="s">
        <v>208</v>
      </c>
      <c r="M115" s="79">
        <v>44548053</v>
      </c>
      <c r="N115" s="39">
        <v>471595</v>
      </c>
      <c r="O115" s="85">
        <v>469596</v>
      </c>
      <c r="P115" s="40">
        <v>-1999</v>
      </c>
      <c r="Q115" s="40">
        <v>0</v>
      </c>
      <c r="R115" s="40">
        <f t="shared" si="52"/>
        <v>-1999</v>
      </c>
      <c r="S115" s="68">
        <f t="shared" si="53"/>
        <v>-4.238806603123443E-3</v>
      </c>
      <c r="T115" s="42">
        <v>3022965</v>
      </c>
      <c r="U115" s="43">
        <v>3022965</v>
      </c>
      <c r="V115" s="70">
        <f t="shared" si="35"/>
        <v>0</v>
      </c>
      <c r="W115" s="71">
        <f t="shared" si="36"/>
        <v>0</v>
      </c>
      <c r="X115" s="73">
        <v>320867</v>
      </c>
      <c r="Y115" s="87">
        <f t="shared" si="46"/>
        <v>320867</v>
      </c>
      <c r="Z115" s="40">
        <v>186991</v>
      </c>
      <c r="AA115" s="40">
        <v>133876</v>
      </c>
      <c r="AB115" s="73">
        <f t="shared" si="37"/>
        <v>0</v>
      </c>
      <c r="AC115" s="74">
        <f t="shared" si="38"/>
        <v>0</v>
      </c>
      <c r="AD115" s="73">
        <f t="shared" si="54"/>
        <v>3815427</v>
      </c>
      <c r="AE115" s="87">
        <f t="shared" si="55"/>
        <v>3813428</v>
      </c>
      <c r="AF115" s="91">
        <f t="shared" si="56"/>
        <v>601.10781841109713</v>
      </c>
      <c r="AG115" s="44">
        <f t="shared" si="42"/>
        <v>-1999</v>
      </c>
      <c r="AH115" s="45">
        <f t="shared" si="43"/>
        <v>-5.2392563139066746E-4</v>
      </c>
      <c r="AI115" s="45">
        <f t="shared" si="57"/>
        <v>-4.4872892649202873E-5</v>
      </c>
      <c r="AJ115" s="41">
        <f t="shared" si="58"/>
        <v>8.5602573921693056E-2</v>
      </c>
      <c r="AK115" s="75">
        <f t="shared" si="47"/>
        <v>0</v>
      </c>
      <c r="AL115" s="75">
        <f t="shared" si="48"/>
        <v>1</v>
      </c>
      <c r="AM115" s="46">
        <v>3807801</v>
      </c>
      <c r="AN115" s="46">
        <v>3809405</v>
      </c>
      <c r="AO115" s="39">
        <v>1604</v>
      </c>
      <c r="AP115" s="47">
        <v>4.2124050075095836E-4</v>
      </c>
      <c r="AQ115" s="39">
        <f t="shared" si="49"/>
        <v>4023</v>
      </c>
      <c r="AR115" s="47">
        <f t="shared" si="50"/>
        <v>1.0560704361967288E-3</v>
      </c>
    </row>
    <row r="116" spans="2:44" x14ac:dyDescent="0.3">
      <c r="B116" s="59" t="s">
        <v>209</v>
      </c>
      <c r="C116" s="37" t="s">
        <v>210</v>
      </c>
      <c r="D116" s="38">
        <v>289971</v>
      </c>
      <c r="E116" s="38">
        <v>300566</v>
      </c>
      <c r="F116" s="58">
        <f t="shared" si="30"/>
        <v>3.6538136572277918E-2</v>
      </c>
      <c r="G116" s="94">
        <v>127.787424</v>
      </c>
      <c r="H116" s="94">
        <v>110.74411600000001</v>
      </c>
      <c r="I116" s="58">
        <f>IF(G116=0,0,(H116-G116)/G116)</f>
        <v>-0.13337234186675517</v>
      </c>
      <c r="J116" s="93">
        <v>3788.4841489999999</v>
      </c>
      <c r="K116" s="93">
        <v>4464.7995520000004</v>
      </c>
      <c r="L116" s="66">
        <f t="shared" si="32"/>
        <v>0.17851873636016644</v>
      </c>
      <c r="M116" s="79">
        <v>445481780</v>
      </c>
      <c r="N116" s="39">
        <v>17273736</v>
      </c>
      <c r="O116" s="85">
        <v>18057978</v>
      </c>
      <c r="P116" s="40">
        <v>784242</v>
      </c>
      <c r="Q116" s="40">
        <v>0</v>
      </c>
      <c r="R116" s="40">
        <f t="shared" si="52"/>
        <v>784242</v>
      </c>
      <c r="S116" s="68">
        <f t="shared" si="53"/>
        <v>4.5400832801890688E-2</v>
      </c>
      <c r="T116" s="42">
        <v>469491</v>
      </c>
      <c r="U116" s="43">
        <v>469491</v>
      </c>
      <c r="V116" s="70">
        <f t="shared" si="35"/>
        <v>0</v>
      </c>
      <c r="W116" s="71">
        <f t="shared" si="36"/>
        <v>0</v>
      </c>
      <c r="X116" s="73">
        <v>17082130</v>
      </c>
      <c r="Y116" s="87">
        <f t="shared" si="46"/>
        <v>17578525</v>
      </c>
      <c r="Z116" s="40">
        <v>11805191</v>
      </c>
      <c r="AA116" s="40">
        <v>5773334</v>
      </c>
      <c r="AB116" s="73">
        <f t="shared" si="37"/>
        <v>496395</v>
      </c>
      <c r="AC116" s="74">
        <f t="shared" si="38"/>
        <v>2.9059315202495238E-2</v>
      </c>
      <c r="AD116" s="73">
        <f t="shared" si="54"/>
        <v>34825357</v>
      </c>
      <c r="AE116" s="87">
        <f t="shared" si="55"/>
        <v>36105994</v>
      </c>
      <c r="AF116" s="91">
        <f t="shared" si="56"/>
        <v>120.12667434107651</v>
      </c>
      <c r="AG116" s="44">
        <f t="shared" si="42"/>
        <v>1280637</v>
      </c>
      <c r="AH116" s="45">
        <f t="shared" si="43"/>
        <v>3.6773119081019039E-2</v>
      </c>
      <c r="AI116" s="45">
        <f t="shared" si="57"/>
        <v>2.8747236306723924E-3</v>
      </c>
      <c r="AJ116" s="41">
        <f t="shared" si="58"/>
        <v>8.1049316988901318E-2</v>
      </c>
      <c r="AK116" s="75">
        <f t="shared" si="47"/>
        <v>1</v>
      </c>
      <c r="AL116" s="75">
        <f t="shared" si="48"/>
        <v>0</v>
      </c>
      <c r="AM116" s="46">
        <v>29016522</v>
      </c>
      <c r="AN116" s="46">
        <v>31588464</v>
      </c>
      <c r="AO116" s="39">
        <v>2571942</v>
      </c>
      <c r="AP116" s="47">
        <v>8.863715644486958E-2</v>
      </c>
      <c r="AQ116" s="39">
        <f t="shared" si="49"/>
        <v>4517530</v>
      </c>
      <c r="AR116" s="47">
        <f t="shared" si="50"/>
        <v>0.14301201856475199</v>
      </c>
    </row>
    <row r="117" spans="2:44" x14ac:dyDescent="0.3">
      <c r="B117" s="59" t="s">
        <v>211</v>
      </c>
      <c r="C117" s="37" t="s">
        <v>212</v>
      </c>
      <c r="D117" s="38">
        <v>33165</v>
      </c>
      <c r="E117" s="38">
        <v>33296</v>
      </c>
      <c r="F117" s="58">
        <f t="shared" si="30"/>
        <v>3.9499472335293231E-3</v>
      </c>
      <c r="G117" s="94" t="s">
        <v>230</v>
      </c>
      <c r="H117" s="94" t="s">
        <v>230</v>
      </c>
      <c r="I117" s="50" t="s">
        <v>208</v>
      </c>
      <c r="J117" s="93" t="s">
        <v>230</v>
      </c>
      <c r="K117" s="93" t="s">
        <v>230</v>
      </c>
      <c r="L117" s="50" t="s">
        <v>208</v>
      </c>
      <c r="M117" s="79">
        <v>184494961</v>
      </c>
      <c r="N117" s="39">
        <v>10025154</v>
      </c>
      <c r="O117" s="85">
        <v>10034851</v>
      </c>
      <c r="P117" s="40">
        <v>9697</v>
      </c>
      <c r="Q117" s="40">
        <v>0</v>
      </c>
      <c r="R117" s="40">
        <f t="shared" si="52"/>
        <v>9697</v>
      </c>
      <c r="S117" s="68">
        <f t="shared" si="53"/>
        <v>9.6726693674730586E-4</v>
      </c>
      <c r="T117" s="42">
        <v>0</v>
      </c>
      <c r="U117" s="43">
        <v>0</v>
      </c>
      <c r="V117" s="70">
        <f t="shared" si="35"/>
        <v>0</v>
      </c>
      <c r="W117" s="71">
        <f t="shared" si="36"/>
        <v>0</v>
      </c>
      <c r="X117" s="73">
        <v>1850867</v>
      </c>
      <c r="Y117" s="87">
        <f t="shared" si="46"/>
        <v>1850867</v>
      </c>
      <c r="Z117" s="40">
        <v>1062078</v>
      </c>
      <c r="AA117" s="40">
        <v>788789</v>
      </c>
      <c r="AB117" s="73">
        <f t="shared" si="37"/>
        <v>0</v>
      </c>
      <c r="AC117" s="74">
        <f t="shared" si="38"/>
        <v>0</v>
      </c>
      <c r="AD117" s="73">
        <f t="shared" si="54"/>
        <v>11876021</v>
      </c>
      <c r="AE117" s="87">
        <f t="shared" si="55"/>
        <v>11885718</v>
      </c>
      <c r="AF117" s="91">
        <f t="shared" si="56"/>
        <v>356.97134790965885</v>
      </c>
      <c r="AG117" s="44">
        <f>AE117-AD117</f>
        <v>9697</v>
      </c>
      <c r="AH117" s="45">
        <f t="shared" si="43"/>
        <v>8.1651927021685121E-4</v>
      </c>
      <c r="AI117" s="45">
        <f t="shared" si="57"/>
        <v>5.2559701074979492E-5</v>
      </c>
      <c r="AJ117" s="41">
        <f t="shared" si="58"/>
        <v>6.4422995270857292E-2</v>
      </c>
      <c r="AK117" s="75">
        <f t="shared" si="47"/>
        <v>1</v>
      </c>
      <c r="AL117" s="75">
        <f t="shared" si="48"/>
        <v>0</v>
      </c>
      <c r="AM117" s="46">
        <v>12223779</v>
      </c>
      <c r="AN117" s="46">
        <v>12116077</v>
      </c>
      <c r="AO117" s="39">
        <v>-107702</v>
      </c>
      <c r="AP117" s="47">
        <v>-8.8108595549706847E-3</v>
      </c>
      <c r="AQ117" s="39">
        <f t="shared" si="49"/>
        <v>-230359</v>
      </c>
      <c r="AR117" s="47">
        <f t="shared" si="50"/>
        <v>-1.9012672171033577E-2</v>
      </c>
    </row>
  </sheetData>
  <autoFilter ref="B15:AR117"/>
  <mergeCells count="3">
    <mergeCell ref="B3:C11"/>
    <mergeCell ref="T13:W13"/>
    <mergeCell ref="X13:A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 Kevin</dc:creator>
  <cp:lastModifiedBy>SOLER Baptiste</cp:lastModifiedBy>
  <dcterms:created xsi:type="dcterms:W3CDTF">2025-02-12T08:39:35Z</dcterms:created>
  <dcterms:modified xsi:type="dcterms:W3CDTF">2025-05-28T12:06:06Z</dcterms:modified>
</cp:coreProperties>
</file>